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tranet.lps.go.id\DavWWWRoot\unit-kerja\penanganan-premi-penjaminan\Documents\STATISTIK\2019\12. Desember 2019\"/>
    </mc:Choice>
  </mc:AlternateContent>
  <bookViews>
    <workbookView xWindow="0" yWindow="0" windowWidth="15765" windowHeight="9375"/>
  </bookViews>
  <sheets>
    <sheet name="1. Rekening" sheetId="11" r:id="rId1"/>
    <sheet name="2. Nominal" sheetId="10" r:id="rId2"/>
    <sheet name="3. Kombinasi_Rek" sheetId="12" r:id="rId3"/>
    <sheet name="4. Kombinasi_Nom" sheetId="13" r:id="rId4"/>
    <sheet name="SUMMARY_INDO" sheetId="32" r:id="rId5"/>
    <sheet name="MAP" sheetId="26" r:id="rId6"/>
    <sheet name="PROV" sheetId="25" r:id="rId7"/>
    <sheet name="A" sheetId="21" r:id="rId8"/>
    <sheet name="B" sheetId="23" r:id="rId9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26" l="1"/>
  <c r="E28" i="23" l="1"/>
  <c r="E27" i="23"/>
  <c r="E24" i="23"/>
  <c r="E23" i="23"/>
  <c r="C28" i="23"/>
  <c r="C27" i="23"/>
  <c r="C24" i="23"/>
  <c r="C23" i="23"/>
  <c r="E10" i="23"/>
  <c r="E9" i="23"/>
  <c r="E6" i="23"/>
  <c r="E5" i="23"/>
  <c r="C10" i="23"/>
  <c r="C9" i="23"/>
  <c r="C6" i="23"/>
  <c r="C5" i="23"/>
  <c r="D10" i="23"/>
  <c r="D9" i="23"/>
  <c r="D6" i="23"/>
  <c r="D5" i="23"/>
  <c r="B10" i="23"/>
  <c r="B9" i="23"/>
  <c r="B6" i="23"/>
  <c r="B5" i="23"/>
  <c r="B23" i="23" s="1"/>
  <c r="F61" i="21"/>
  <c r="F60" i="21"/>
  <c r="F57" i="21"/>
  <c r="F56" i="21"/>
  <c r="F53" i="21"/>
  <c r="F52" i="21"/>
  <c r="F49" i="21"/>
  <c r="F48" i="21"/>
  <c r="F45" i="21"/>
  <c r="F44" i="21"/>
  <c r="F41" i="21"/>
  <c r="F40" i="21"/>
  <c r="F37" i="21"/>
  <c r="F36" i="21"/>
  <c r="D61" i="21"/>
  <c r="D60" i="21"/>
  <c r="D57" i="21"/>
  <c r="D56" i="21"/>
  <c r="D53" i="21"/>
  <c r="D52" i="21"/>
  <c r="D49" i="21"/>
  <c r="D48" i="21"/>
  <c r="D45" i="21"/>
  <c r="D44" i="21"/>
  <c r="D41" i="21"/>
  <c r="D40" i="21"/>
  <c r="D37" i="21"/>
  <c r="D36" i="21"/>
  <c r="E61" i="21"/>
  <c r="E60" i="21"/>
  <c r="E57" i="21"/>
  <c r="E56" i="21"/>
  <c r="E53" i="21"/>
  <c r="E52" i="21"/>
  <c r="E49" i="21"/>
  <c r="E48" i="21"/>
  <c r="E45" i="21"/>
  <c r="E44" i="21"/>
  <c r="E41" i="21"/>
  <c r="E40" i="21"/>
  <c r="E37" i="21"/>
  <c r="E36" i="21"/>
  <c r="C61" i="21"/>
  <c r="C57" i="21"/>
  <c r="C53" i="21"/>
  <c r="C49" i="21"/>
  <c r="C45" i="21"/>
  <c r="C41" i="21"/>
  <c r="C37" i="21"/>
  <c r="C60" i="21"/>
  <c r="C56" i="21"/>
  <c r="C52" i="21"/>
  <c r="C48" i="21"/>
  <c r="C44" i="21"/>
  <c r="C40" i="21"/>
  <c r="C36" i="21"/>
  <c r="F21" i="21"/>
  <c r="F22" i="21"/>
  <c r="F18" i="21"/>
  <c r="F17" i="21"/>
  <c r="F13" i="21"/>
  <c r="F10" i="21"/>
  <c r="F9" i="21"/>
  <c r="F6" i="21"/>
  <c r="F5" i="21"/>
  <c r="D22" i="21"/>
  <c r="D21" i="21"/>
  <c r="D18" i="21"/>
  <c r="D17" i="21"/>
  <c r="D14" i="21"/>
  <c r="D13" i="21"/>
  <c r="D10" i="21"/>
  <c r="D9" i="21"/>
  <c r="D6" i="21"/>
  <c r="D5" i="21"/>
  <c r="E22" i="21"/>
  <c r="E21" i="21"/>
  <c r="E18" i="21"/>
  <c r="E17" i="21"/>
  <c r="E13" i="21"/>
  <c r="E10" i="21"/>
  <c r="E9" i="21"/>
  <c r="E6" i="21"/>
  <c r="E5" i="21"/>
  <c r="C22" i="21"/>
  <c r="G22" i="21" s="1"/>
  <c r="C21" i="21"/>
  <c r="G21" i="21" s="1"/>
  <c r="C18" i="21"/>
  <c r="C17" i="21"/>
  <c r="C14" i="21"/>
  <c r="C13" i="21"/>
  <c r="C10" i="21"/>
  <c r="C9" i="21"/>
  <c r="C6" i="21"/>
  <c r="C5" i="21"/>
  <c r="BL81" i="12" l="1"/>
  <c r="BL81" i="13" l="1"/>
  <c r="BB81" i="13"/>
  <c r="X81" i="13"/>
  <c r="B81" i="13"/>
  <c r="BN80" i="12"/>
  <c r="BO80" i="12"/>
  <c r="BP80" i="12"/>
  <c r="BQ80" i="12"/>
  <c r="BR80" i="12"/>
  <c r="BS80" i="12"/>
  <c r="BT80" i="12"/>
  <c r="BM80" i="12"/>
  <c r="BL80" i="12" s="1"/>
  <c r="BB81" i="12"/>
  <c r="X81" i="12"/>
  <c r="B81" i="12"/>
  <c r="AM80" i="11"/>
  <c r="AH80" i="11"/>
  <c r="AE80" i="11"/>
  <c r="Y80" i="11"/>
  <c r="V80" i="11"/>
  <c r="N80" i="11"/>
  <c r="K80" i="11"/>
  <c r="H80" i="11"/>
  <c r="B80" i="11"/>
  <c r="AN80" i="10"/>
  <c r="AI80" i="10"/>
  <c r="AF80" i="10"/>
  <c r="Z80" i="10"/>
  <c r="V80" i="10"/>
  <c r="N80" i="10"/>
  <c r="K80" i="10"/>
  <c r="H80" i="10"/>
  <c r="B80" i="10"/>
  <c r="D54" i="32" l="1"/>
  <c r="B94" i="32" l="1"/>
  <c r="B95" i="32"/>
  <c r="B96" i="32"/>
  <c r="B93" i="32"/>
  <c r="A99" i="32" l="1"/>
  <c r="A98" i="32"/>
  <c r="A97" i="32" l="1"/>
  <c r="E54" i="32"/>
  <c r="A84" i="32"/>
  <c r="B99" i="32"/>
  <c r="B98" i="32"/>
  <c r="B86" i="32"/>
  <c r="B85" i="32"/>
  <c r="B80" i="32"/>
  <c r="B81" i="32"/>
  <c r="B82" i="32"/>
  <c r="B83" i="32"/>
  <c r="B79" i="32"/>
  <c r="A78" i="32"/>
  <c r="A70" i="32"/>
  <c r="B72" i="32"/>
  <c r="B73" i="32"/>
  <c r="B74" i="32"/>
  <c r="B75" i="32"/>
  <c r="B76" i="32"/>
  <c r="B77" i="32"/>
  <c r="B71" i="32"/>
  <c r="B69" i="32"/>
  <c r="B68" i="32"/>
  <c r="A67" i="32"/>
  <c r="B66" i="32"/>
  <c r="B65" i="32"/>
  <c r="A64" i="32"/>
  <c r="A58" i="32"/>
  <c r="B60" i="32"/>
  <c r="B61" i="32"/>
  <c r="B62" i="32"/>
  <c r="B63" i="32"/>
  <c r="B59" i="32"/>
  <c r="F55" i="32"/>
  <c r="G55" i="32"/>
  <c r="H55" i="32"/>
  <c r="I55" i="32"/>
  <c r="J55" i="32"/>
  <c r="K55" i="32"/>
  <c r="E55" i="32"/>
  <c r="B54" i="32"/>
  <c r="D31" i="25" l="1"/>
  <c r="BR80" i="13"/>
  <c r="BL80" i="13" s="1"/>
  <c r="BQ80" i="13"/>
  <c r="BN80" i="13"/>
  <c r="BM80" i="13"/>
  <c r="BB80" i="13"/>
  <c r="BB80" i="12"/>
  <c r="X80" i="13"/>
  <c r="X80" i="12"/>
  <c r="B80" i="13"/>
  <c r="B80" i="12"/>
  <c r="AN79" i="10"/>
  <c r="AM79" i="11"/>
  <c r="AI79" i="10"/>
  <c r="AH79" i="11"/>
  <c r="AF79" i="10"/>
  <c r="AE79" i="11"/>
  <c r="Z79" i="10"/>
  <c r="Y79" i="11"/>
  <c r="V79" i="10"/>
  <c r="V79" i="11"/>
  <c r="N79" i="11"/>
  <c r="K79" i="11"/>
  <c r="N79" i="10"/>
  <c r="K79" i="10"/>
  <c r="H79" i="10"/>
  <c r="H79" i="11"/>
  <c r="B79" i="10"/>
  <c r="B79" i="11"/>
  <c r="D28" i="23" l="1"/>
  <c r="D27" i="23"/>
  <c r="D24" i="23"/>
  <c r="D23" i="23"/>
  <c r="B28" i="23"/>
  <c r="B27" i="23"/>
  <c r="B24" i="23"/>
  <c r="C64" i="21" l="1"/>
  <c r="BB79" i="13" l="1"/>
  <c r="X79" i="12"/>
  <c r="K148" i="12" l="1"/>
  <c r="Z78" i="10"/>
  <c r="V78" i="11"/>
  <c r="H78" i="11"/>
  <c r="B22" i="23" l="1"/>
  <c r="C22" i="23"/>
  <c r="D22" i="23"/>
  <c r="E22" i="23"/>
  <c r="F24" i="23"/>
  <c r="G24" i="23"/>
  <c r="B26" i="23"/>
  <c r="C26" i="23"/>
  <c r="F27" i="23"/>
  <c r="B32" i="23"/>
  <c r="C32" i="23"/>
  <c r="D26" i="23"/>
  <c r="E26" i="23"/>
  <c r="D31" i="23"/>
  <c r="E31" i="23"/>
  <c r="G36" i="21"/>
  <c r="D35" i="21"/>
  <c r="E35" i="21"/>
  <c r="F35" i="21"/>
  <c r="C35" i="21"/>
  <c r="H37" i="21"/>
  <c r="E39" i="21"/>
  <c r="C39" i="21"/>
  <c r="D39" i="21"/>
  <c r="F39" i="21"/>
  <c r="G40" i="21"/>
  <c r="G41" i="21"/>
  <c r="H41" i="21"/>
  <c r="C43" i="21"/>
  <c r="F43" i="21"/>
  <c r="D43" i="21"/>
  <c r="E43" i="21"/>
  <c r="H44" i="21"/>
  <c r="H45" i="21"/>
  <c r="G45" i="21"/>
  <c r="D47" i="21"/>
  <c r="G48" i="21"/>
  <c r="F47" i="21"/>
  <c r="E47" i="21"/>
  <c r="H49" i="21"/>
  <c r="G52" i="21"/>
  <c r="D51" i="21"/>
  <c r="E51" i="21"/>
  <c r="F51" i="21"/>
  <c r="C51" i="21"/>
  <c r="H53" i="21"/>
  <c r="E55" i="21"/>
  <c r="C55" i="21"/>
  <c r="D55" i="21"/>
  <c r="F55" i="21"/>
  <c r="G56" i="21"/>
  <c r="H57" i="21"/>
  <c r="G57" i="21"/>
  <c r="C59" i="21"/>
  <c r="F59" i="21"/>
  <c r="G60" i="21"/>
  <c r="D59" i="21"/>
  <c r="E59" i="21"/>
  <c r="H60" i="21"/>
  <c r="H61" i="21"/>
  <c r="G61" i="21"/>
  <c r="F64" i="21"/>
  <c r="E65" i="21"/>
  <c r="P5" i="26"/>
  <c r="R5" i="26" s="1"/>
  <c r="BM78" i="12"/>
  <c r="BN78" i="12"/>
  <c r="BO78" i="12"/>
  <c r="BP78" i="12"/>
  <c r="BQ78" i="12"/>
  <c r="BR78" i="12"/>
  <c r="BS78" i="12"/>
  <c r="BT78" i="12"/>
  <c r="BB78" i="12"/>
  <c r="B78" i="13"/>
  <c r="B78" i="12"/>
  <c r="BL78" i="13"/>
  <c r="BL79" i="13"/>
  <c r="BQ79" i="12"/>
  <c r="BR79" i="12"/>
  <c r="BS79" i="12"/>
  <c r="BT79" i="12"/>
  <c r="BN79" i="12"/>
  <c r="BO79" i="12"/>
  <c r="BP79" i="12"/>
  <c r="BM79" i="12"/>
  <c r="BB78" i="13"/>
  <c r="BB79" i="12"/>
  <c r="X78" i="13"/>
  <c r="X79" i="13"/>
  <c r="X78" i="12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9" i="13"/>
  <c r="A77" i="13"/>
  <c r="A78" i="13" s="1"/>
  <c r="A79" i="13" s="1"/>
  <c r="A80" i="13" s="1"/>
  <c r="A81" i="13" s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9" i="12"/>
  <c r="A78" i="12"/>
  <c r="A79" i="12" s="1"/>
  <c r="A80" i="12" s="1"/>
  <c r="A81" i="12" s="1"/>
  <c r="BL78" i="12" l="1"/>
  <c r="P6" i="26"/>
  <c r="P7" i="26" s="1"/>
  <c r="P8" i="26" s="1"/>
  <c r="T5" i="26"/>
  <c r="H59" i="21"/>
  <c r="H55" i="21"/>
  <c r="H51" i="21"/>
  <c r="H43" i="21"/>
  <c r="H35" i="21"/>
  <c r="G59" i="21"/>
  <c r="G55" i="21"/>
  <c r="G39" i="21"/>
  <c r="G35" i="21"/>
  <c r="BL79" i="12"/>
  <c r="G26" i="23"/>
  <c r="G22" i="23"/>
  <c r="F26" i="23"/>
  <c r="F22" i="23"/>
  <c r="G27" i="23"/>
  <c r="E32" i="23"/>
  <c r="E30" i="23" s="1"/>
  <c r="C31" i="23"/>
  <c r="C30" i="23" s="1"/>
  <c r="G28" i="23"/>
  <c r="G32" i="23" s="1"/>
  <c r="G23" i="23"/>
  <c r="D32" i="23"/>
  <c r="D30" i="23" s="1"/>
  <c r="B31" i="23"/>
  <c r="B30" i="23" s="1"/>
  <c r="F28" i="23"/>
  <c r="F32" i="23" s="1"/>
  <c r="F23" i="23"/>
  <c r="F31" i="23" s="1"/>
  <c r="H65" i="21"/>
  <c r="H47" i="21"/>
  <c r="G51" i="21"/>
  <c r="G43" i="21"/>
  <c r="H39" i="21"/>
  <c r="E64" i="21"/>
  <c r="E63" i="21" s="1"/>
  <c r="G49" i="21"/>
  <c r="C47" i="21"/>
  <c r="G47" i="21" s="1"/>
  <c r="G44" i="21"/>
  <c r="G64" i="21" s="1"/>
  <c r="F65" i="21"/>
  <c r="F63" i="21" s="1"/>
  <c r="D64" i="21"/>
  <c r="H56" i="21"/>
  <c r="H40" i="21"/>
  <c r="D65" i="21"/>
  <c r="H52" i="21"/>
  <c r="H36" i="21"/>
  <c r="C65" i="21"/>
  <c r="C63" i="21" s="1"/>
  <c r="H48" i="21"/>
  <c r="G53" i="21"/>
  <c r="G37" i="21"/>
  <c r="G5" i="21"/>
  <c r="R6" i="26" l="1"/>
  <c r="S6" i="26" s="1"/>
  <c r="U6" i="26"/>
  <c r="T7" i="26"/>
  <c r="U7" i="26" s="1"/>
  <c r="R7" i="26"/>
  <c r="F30" i="23"/>
  <c r="G31" i="23"/>
  <c r="G30" i="23" s="1"/>
  <c r="G65" i="21"/>
  <c r="G63" i="21" s="1"/>
  <c r="D63" i="21"/>
  <c r="H64" i="21"/>
  <c r="H63" i="21" s="1"/>
  <c r="R8" i="26"/>
  <c r="S8" i="26" s="1"/>
  <c r="P9" i="26"/>
  <c r="T8" i="26"/>
  <c r="U8" i="26" s="1"/>
  <c r="AN77" i="10"/>
  <c r="AN78" i="10"/>
  <c r="AM78" i="11"/>
  <c r="AI78" i="10"/>
  <c r="AH78" i="11"/>
  <c r="AF78" i="10"/>
  <c r="AE78" i="11"/>
  <c r="Y78" i="11"/>
  <c r="K78" i="10"/>
  <c r="H78" i="10"/>
  <c r="H77" i="10"/>
  <c r="V78" i="10"/>
  <c r="K78" i="11"/>
  <c r="N78" i="10"/>
  <c r="N78" i="11"/>
  <c r="N77" i="11"/>
  <c r="B78" i="10"/>
  <c r="B78" i="11"/>
  <c r="S7" i="26" l="1"/>
  <c r="T9" i="26"/>
  <c r="U9" i="26" s="1"/>
  <c r="P10" i="26"/>
  <c r="R9" i="26"/>
  <c r="S9" i="26" s="1"/>
  <c r="E31" i="25"/>
  <c r="E14" i="23"/>
  <c r="F10" i="23"/>
  <c r="E13" i="23"/>
  <c r="C13" i="23"/>
  <c r="D13" i="23"/>
  <c r="C14" i="23"/>
  <c r="B14" i="23"/>
  <c r="B13" i="23"/>
  <c r="D4" i="23"/>
  <c r="H22" i="21"/>
  <c r="F20" i="21"/>
  <c r="E20" i="21"/>
  <c r="D20" i="21"/>
  <c r="C20" i="21"/>
  <c r="H18" i="21"/>
  <c r="G18" i="21"/>
  <c r="H17" i="21"/>
  <c r="G17" i="21"/>
  <c r="F16" i="21"/>
  <c r="E16" i="21"/>
  <c r="D12" i="21"/>
  <c r="C12" i="21"/>
  <c r="H13" i="21"/>
  <c r="G13" i="21"/>
  <c r="F12" i="21"/>
  <c r="E12" i="21"/>
  <c r="F8" i="21"/>
  <c r="E8" i="21"/>
  <c r="H10" i="21"/>
  <c r="G10" i="21"/>
  <c r="H9" i="21"/>
  <c r="G9" i="21"/>
  <c r="G6" i="21"/>
  <c r="F26" i="21"/>
  <c r="E26" i="21"/>
  <c r="F25" i="21"/>
  <c r="E25" i="21"/>
  <c r="D25" i="21"/>
  <c r="C25" i="21"/>
  <c r="C4" i="21"/>
  <c r="T10" i="26" l="1"/>
  <c r="R10" i="26"/>
  <c r="G20" i="21"/>
  <c r="H12" i="21"/>
  <c r="G12" i="21"/>
  <c r="E24" i="21"/>
  <c r="F24" i="21"/>
  <c r="D14" i="23"/>
  <c r="D12" i="23" s="1"/>
  <c r="D8" i="23"/>
  <c r="C4" i="23"/>
  <c r="B4" i="23"/>
  <c r="F4" i="23" s="1"/>
  <c r="C8" i="23"/>
  <c r="E8" i="23"/>
  <c r="G10" i="23"/>
  <c r="G5" i="23"/>
  <c r="E4" i="23"/>
  <c r="F5" i="23"/>
  <c r="B8" i="23"/>
  <c r="F9" i="23"/>
  <c r="B12" i="23"/>
  <c r="C12" i="23"/>
  <c r="E12" i="23"/>
  <c r="G9" i="23"/>
  <c r="F6" i="23"/>
  <c r="F14" i="23" s="1"/>
  <c r="G6" i="23"/>
  <c r="H20" i="21"/>
  <c r="D4" i="21"/>
  <c r="H6" i="21"/>
  <c r="D26" i="21"/>
  <c r="D24" i="21" s="1"/>
  <c r="E4" i="21"/>
  <c r="G4" i="21" s="1"/>
  <c r="G25" i="21"/>
  <c r="C8" i="21"/>
  <c r="G8" i="21" s="1"/>
  <c r="G14" i="21"/>
  <c r="G26" i="21" s="1"/>
  <c r="C26" i="21"/>
  <c r="C24" i="21" s="1"/>
  <c r="F4" i="21"/>
  <c r="H5" i="21"/>
  <c r="D8" i="21"/>
  <c r="H8" i="21" s="1"/>
  <c r="H14" i="21"/>
  <c r="H21" i="21"/>
  <c r="C16" i="21"/>
  <c r="G16" i="21" s="1"/>
  <c r="D16" i="21"/>
  <c r="H16" i="21" s="1"/>
  <c r="H25" i="21" l="1"/>
  <c r="G13" i="23"/>
  <c r="S10" i="26"/>
  <c r="U10" i="26"/>
  <c r="F8" i="23"/>
  <c r="G14" i="23"/>
  <c r="F13" i="23"/>
  <c r="F12" i="23" s="1"/>
  <c r="H26" i="21"/>
  <c r="G4" i="23"/>
  <c r="G8" i="23"/>
  <c r="H4" i="21"/>
  <c r="G24" i="21"/>
  <c r="G12" i="23" l="1"/>
  <c r="H24" i="21"/>
  <c r="AM77" i="11"/>
  <c r="AI77" i="10"/>
  <c r="AH77" i="11"/>
  <c r="AF77" i="10"/>
  <c r="AE77" i="11"/>
  <c r="Y77" i="11"/>
  <c r="V77" i="10"/>
  <c r="Z77" i="10" s="1"/>
  <c r="V77" i="11"/>
  <c r="N77" i="10"/>
  <c r="K77" i="10"/>
  <c r="K77" i="11"/>
  <c r="H77" i="11"/>
  <c r="AN69" i="10" l="1"/>
  <c r="A76" i="10" l="1"/>
  <c r="A76" i="11"/>
  <c r="BL77" i="13"/>
  <c r="BL76" i="13"/>
  <c r="BL75" i="13"/>
  <c r="BL74" i="13"/>
  <c r="BL73" i="13"/>
  <c r="BL72" i="13"/>
  <c r="BL71" i="13"/>
  <c r="BL70" i="13"/>
  <c r="BL69" i="13"/>
  <c r="BL68" i="13"/>
  <c r="BL67" i="13"/>
  <c r="BL66" i="13"/>
  <c r="BL65" i="13"/>
  <c r="BL64" i="13"/>
  <c r="BL63" i="13"/>
  <c r="BL62" i="13"/>
  <c r="BL61" i="13"/>
  <c r="BL60" i="13"/>
  <c r="BL59" i="13"/>
  <c r="BL58" i="13"/>
  <c r="BL57" i="13"/>
  <c r="BL56" i="13"/>
  <c r="BL55" i="13"/>
  <c r="BL54" i="13"/>
  <c r="BL53" i="13"/>
  <c r="BL52" i="13"/>
  <c r="BL51" i="13"/>
  <c r="BL50" i="13"/>
  <c r="BL49" i="13"/>
  <c r="BL48" i="13"/>
  <c r="BL47" i="13"/>
  <c r="BL46" i="13"/>
  <c r="BL45" i="13"/>
  <c r="BL44" i="13"/>
  <c r="BL43" i="13"/>
  <c r="BL42" i="13"/>
  <c r="BL41" i="13"/>
  <c r="BL40" i="13"/>
  <c r="BL39" i="13"/>
  <c r="BL38" i="13"/>
  <c r="BL37" i="13"/>
  <c r="BL36" i="13"/>
  <c r="BL35" i="13"/>
  <c r="BL34" i="13"/>
  <c r="BL33" i="13"/>
  <c r="BL32" i="13"/>
  <c r="BL31" i="13"/>
  <c r="BL30" i="13"/>
  <c r="BL29" i="13"/>
  <c r="BL28" i="13"/>
  <c r="BL27" i="13"/>
  <c r="BL26" i="13"/>
  <c r="BL25" i="13"/>
  <c r="BL24" i="13"/>
  <c r="BL23" i="13"/>
  <c r="BL22" i="13"/>
  <c r="BL21" i="13"/>
  <c r="BL20" i="13"/>
  <c r="BL19" i="13"/>
  <c r="BL18" i="13"/>
  <c r="BL17" i="13"/>
  <c r="BL16" i="13"/>
  <c r="BL15" i="13"/>
  <c r="BL14" i="13"/>
  <c r="BL13" i="13"/>
  <c r="BL12" i="13"/>
  <c r="BL11" i="13"/>
  <c r="BL10" i="13"/>
  <c r="BL9" i="13"/>
  <c r="BL8" i="13"/>
  <c r="BL7" i="13"/>
  <c r="BL6" i="13"/>
  <c r="BL5" i="13"/>
  <c r="BL4" i="13"/>
  <c r="BL77" i="12"/>
  <c r="BL76" i="12"/>
  <c r="BL75" i="12"/>
  <c r="BL74" i="12"/>
  <c r="BL73" i="12"/>
  <c r="BL72" i="12"/>
  <c r="BL71" i="12"/>
  <c r="BL70" i="12"/>
  <c r="BL69" i="12"/>
  <c r="BL68" i="12"/>
  <c r="BL67" i="12"/>
  <c r="BL66" i="12"/>
  <c r="BL65" i="12"/>
  <c r="BL64" i="12"/>
  <c r="BL63" i="12"/>
  <c r="BL62" i="12"/>
  <c r="BL61" i="12"/>
  <c r="BL60" i="12"/>
  <c r="BL59" i="12"/>
  <c r="BL58" i="12"/>
  <c r="BL57" i="12"/>
  <c r="BL56" i="12"/>
  <c r="BL55" i="12"/>
  <c r="BL54" i="12"/>
  <c r="BL53" i="12"/>
  <c r="BL52" i="12"/>
  <c r="BL51" i="12"/>
  <c r="BL50" i="12"/>
  <c r="BL49" i="12"/>
  <c r="BL48" i="12"/>
  <c r="BL47" i="12"/>
  <c r="BL46" i="12"/>
  <c r="BL45" i="12"/>
  <c r="BL44" i="12"/>
  <c r="BL43" i="12"/>
  <c r="BL42" i="12"/>
  <c r="BL41" i="12"/>
  <c r="BL40" i="12"/>
  <c r="BL39" i="12"/>
  <c r="BL38" i="12"/>
  <c r="BL37" i="12"/>
  <c r="BL36" i="12"/>
  <c r="BL35" i="12"/>
  <c r="BL34" i="12"/>
  <c r="BL33" i="12"/>
  <c r="BL32" i="12"/>
  <c r="BL31" i="12"/>
  <c r="BL30" i="12"/>
  <c r="BL29" i="12"/>
  <c r="BL28" i="12"/>
  <c r="BL27" i="12"/>
  <c r="BL26" i="12"/>
  <c r="BL25" i="12"/>
  <c r="BL24" i="12"/>
  <c r="BL23" i="12"/>
  <c r="BL22" i="12"/>
  <c r="BL21" i="12"/>
  <c r="BL20" i="12"/>
  <c r="BL19" i="12"/>
  <c r="BL18" i="12"/>
  <c r="BL17" i="12"/>
  <c r="BL16" i="12"/>
  <c r="BL15" i="12"/>
  <c r="BL14" i="12"/>
  <c r="BL13" i="12"/>
  <c r="BL12" i="12"/>
  <c r="BL11" i="12"/>
  <c r="BL10" i="12"/>
  <c r="BL9" i="12"/>
  <c r="BL8" i="12"/>
  <c r="BL7" i="12"/>
  <c r="BL6" i="12"/>
  <c r="BL5" i="12"/>
  <c r="BL4" i="12"/>
  <c r="BB77" i="13"/>
  <c r="BB76" i="13"/>
  <c r="BB75" i="13"/>
  <c r="BB74" i="13"/>
  <c r="BB73" i="13"/>
  <c r="BB72" i="13"/>
  <c r="BB71" i="13"/>
  <c r="BB70" i="13"/>
  <c r="BB69" i="13"/>
  <c r="BB68" i="13"/>
  <c r="BB67" i="13"/>
  <c r="BB66" i="13"/>
  <c r="BB65" i="13"/>
  <c r="BB64" i="13"/>
  <c r="BB63" i="13"/>
  <c r="BB62" i="13"/>
  <c r="BB61" i="13"/>
  <c r="BB60" i="13"/>
  <c r="BB59" i="13"/>
  <c r="BB58" i="13"/>
  <c r="BB57" i="13"/>
  <c r="BB56" i="13"/>
  <c r="BB55" i="13"/>
  <c r="BB54" i="13"/>
  <c r="BB53" i="13"/>
  <c r="BB52" i="13"/>
  <c r="BB51" i="13"/>
  <c r="BB50" i="13"/>
  <c r="BB49" i="13"/>
  <c r="BB48" i="13"/>
  <c r="BB47" i="13"/>
  <c r="BB46" i="13"/>
  <c r="BB45" i="13"/>
  <c r="BB44" i="13"/>
  <c r="BB43" i="13"/>
  <c r="BB42" i="13"/>
  <c r="BB41" i="13"/>
  <c r="BB40" i="13"/>
  <c r="BB39" i="13"/>
  <c r="BB38" i="13"/>
  <c r="BB37" i="13"/>
  <c r="BB36" i="13"/>
  <c r="BB35" i="13"/>
  <c r="BB34" i="13"/>
  <c r="BB33" i="13"/>
  <c r="BB32" i="13"/>
  <c r="BB31" i="13"/>
  <c r="BB30" i="13"/>
  <c r="BB29" i="13"/>
  <c r="BB28" i="13"/>
  <c r="BB27" i="13"/>
  <c r="BB26" i="13"/>
  <c r="BB25" i="13"/>
  <c r="BB24" i="13"/>
  <c r="BB23" i="13"/>
  <c r="BB22" i="13"/>
  <c r="BB21" i="13"/>
  <c r="BB20" i="13"/>
  <c r="BB19" i="13"/>
  <c r="BB18" i="13"/>
  <c r="BB17" i="13"/>
  <c r="BB16" i="13"/>
  <c r="BB15" i="13"/>
  <c r="BB14" i="13"/>
  <c r="BB13" i="13"/>
  <c r="BB12" i="13"/>
  <c r="BB11" i="13"/>
  <c r="BB10" i="13"/>
  <c r="BB9" i="13"/>
  <c r="BB8" i="13"/>
  <c r="BB7" i="13"/>
  <c r="BB6" i="13"/>
  <c r="BB5" i="13"/>
  <c r="BB4" i="13"/>
  <c r="BB77" i="12"/>
  <c r="BB76" i="12"/>
  <c r="BB75" i="12"/>
  <c r="BB74" i="12"/>
  <c r="BB73" i="12"/>
  <c r="BB72" i="12"/>
  <c r="BB71" i="12"/>
  <c r="BB70" i="12"/>
  <c r="BB69" i="12"/>
  <c r="BB68" i="12"/>
  <c r="BB67" i="12"/>
  <c r="BB66" i="12"/>
  <c r="BB65" i="12"/>
  <c r="BB64" i="12"/>
  <c r="BB63" i="12"/>
  <c r="BB62" i="12"/>
  <c r="BB61" i="12"/>
  <c r="BB60" i="12"/>
  <c r="BB59" i="12"/>
  <c r="BB58" i="12"/>
  <c r="BB57" i="12"/>
  <c r="BB56" i="12"/>
  <c r="BB55" i="12"/>
  <c r="BB54" i="12"/>
  <c r="BB53" i="12"/>
  <c r="BB52" i="12"/>
  <c r="BB51" i="12"/>
  <c r="BB50" i="12"/>
  <c r="BB49" i="12"/>
  <c r="BB48" i="12"/>
  <c r="BB47" i="12"/>
  <c r="BB46" i="12"/>
  <c r="BB45" i="12"/>
  <c r="BB44" i="12"/>
  <c r="BB43" i="12"/>
  <c r="BB42" i="12"/>
  <c r="BB41" i="12"/>
  <c r="BB40" i="12"/>
  <c r="BB39" i="12"/>
  <c r="BB38" i="12"/>
  <c r="BB37" i="12"/>
  <c r="BB36" i="12"/>
  <c r="BB35" i="12"/>
  <c r="BB34" i="12"/>
  <c r="BB33" i="12"/>
  <c r="BB32" i="12"/>
  <c r="BB31" i="12"/>
  <c r="BB30" i="12"/>
  <c r="BB29" i="12"/>
  <c r="BB28" i="12"/>
  <c r="BB27" i="12"/>
  <c r="BB26" i="12"/>
  <c r="BB25" i="12"/>
  <c r="BB24" i="12"/>
  <c r="BB23" i="12"/>
  <c r="BB22" i="12"/>
  <c r="BB21" i="12"/>
  <c r="BB20" i="12"/>
  <c r="BB19" i="12"/>
  <c r="BB18" i="12"/>
  <c r="BB17" i="12"/>
  <c r="BB16" i="12"/>
  <c r="BB15" i="12"/>
  <c r="BB14" i="12"/>
  <c r="BB13" i="12"/>
  <c r="BB12" i="12"/>
  <c r="BB11" i="12"/>
  <c r="BB10" i="12"/>
  <c r="BB9" i="12"/>
  <c r="BB8" i="12"/>
  <c r="BB7" i="12"/>
  <c r="BB6" i="12"/>
  <c r="BB5" i="12"/>
  <c r="BB4" i="12"/>
  <c r="X77" i="13"/>
  <c r="X76" i="13"/>
  <c r="X75" i="13"/>
  <c r="X74" i="13"/>
  <c r="X73" i="13"/>
  <c r="X72" i="13"/>
  <c r="X71" i="13"/>
  <c r="X70" i="13"/>
  <c r="X69" i="13"/>
  <c r="X68" i="13"/>
  <c r="X67" i="13"/>
  <c r="X66" i="13"/>
  <c r="X65" i="13"/>
  <c r="X64" i="13"/>
  <c r="X63" i="13"/>
  <c r="X62" i="13"/>
  <c r="X61" i="13"/>
  <c r="X60" i="13"/>
  <c r="X59" i="13"/>
  <c r="X58" i="13"/>
  <c r="X57" i="13"/>
  <c r="X56" i="13"/>
  <c r="X55" i="13"/>
  <c r="X54" i="13"/>
  <c r="X53" i="13"/>
  <c r="X52" i="13"/>
  <c r="X51" i="13"/>
  <c r="X50" i="13"/>
  <c r="X49" i="13"/>
  <c r="X48" i="13"/>
  <c r="X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X32" i="13"/>
  <c r="X31" i="13"/>
  <c r="X30" i="13"/>
  <c r="X29" i="13"/>
  <c r="X28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X8" i="13"/>
  <c r="X7" i="13"/>
  <c r="X6" i="13"/>
  <c r="X5" i="13"/>
  <c r="X4" i="13"/>
  <c r="X5" i="12"/>
  <c r="X6" i="12"/>
  <c r="X7" i="12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47" i="12"/>
  <c r="X48" i="12"/>
  <c r="X49" i="12"/>
  <c r="X50" i="12"/>
  <c r="X51" i="12"/>
  <c r="X52" i="12"/>
  <c r="X53" i="12"/>
  <c r="X54" i="12"/>
  <c r="X55" i="12"/>
  <c r="X56" i="12"/>
  <c r="X57" i="12"/>
  <c r="X58" i="12"/>
  <c r="X59" i="12"/>
  <c r="X60" i="12"/>
  <c r="X61" i="12"/>
  <c r="X62" i="12"/>
  <c r="X63" i="12"/>
  <c r="X64" i="12"/>
  <c r="X65" i="12"/>
  <c r="X66" i="12"/>
  <c r="X67" i="12"/>
  <c r="X68" i="12"/>
  <c r="X69" i="12"/>
  <c r="X70" i="12"/>
  <c r="X71" i="12"/>
  <c r="X72" i="12"/>
  <c r="X73" i="12"/>
  <c r="X74" i="12"/>
  <c r="X75" i="12"/>
  <c r="X76" i="12"/>
  <c r="X77" i="12"/>
  <c r="X4" i="12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AM76" i="11"/>
  <c r="AM75" i="11"/>
  <c r="AM74" i="11"/>
  <c r="AM73" i="11"/>
  <c r="AM72" i="11"/>
  <c r="AM71" i="11"/>
  <c r="AM70" i="11"/>
  <c r="AM69" i="11"/>
  <c r="AM68" i="11"/>
  <c r="AM67" i="11"/>
  <c r="AM66" i="11"/>
  <c r="AM65" i="11"/>
  <c r="AM64" i="11"/>
  <c r="AM63" i="11"/>
  <c r="AM62" i="11"/>
  <c r="AM61" i="11"/>
  <c r="AM60" i="11"/>
  <c r="AM59" i="11"/>
  <c r="AM58" i="11"/>
  <c r="AM57" i="11"/>
  <c r="AM56" i="11"/>
  <c r="AM55" i="11"/>
  <c r="AM54" i="11"/>
  <c r="AM53" i="11"/>
  <c r="AM52" i="11"/>
  <c r="AM51" i="11"/>
  <c r="AM50" i="11"/>
  <c r="AM49" i="11"/>
  <c r="AM48" i="11"/>
  <c r="AM47" i="11"/>
  <c r="AM46" i="11"/>
  <c r="AM45" i="11"/>
  <c r="AM44" i="11"/>
  <c r="AM43" i="11"/>
  <c r="AM42" i="11"/>
  <c r="AM41" i="11"/>
  <c r="AM40" i="11"/>
  <c r="AM39" i="11"/>
  <c r="AM38" i="11"/>
  <c r="AM37" i="11"/>
  <c r="AM36" i="11"/>
  <c r="AM35" i="11"/>
  <c r="AM34" i="11"/>
  <c r="AM33" i="11"/>
  <c r="AM32" i="11"/>
  <c r="AM31" i="11"/>
  <c r="AM30" i="11"/>
  <c r="AM29" i="11"/>
  <c r="AM28" i="11"/>
  <c r="AM27" i="11"/>
  <c r="AM26" i="11"/>
  <c r="AM25" i="11"/>
  <c r="AM24" i="11"/>
  <c r="AM23" i="11"/>
  <c r="AM22" i="11"/>
  <c r="AM21" i="11"/>
  <c r="AM20" i="11"/>
  <c r="AM19" i="11"/>
  <c r="AM18" i="11"/>
  <c r="AM17" i="11"/>
  <c r="AM16" i="11"/>
  <c r="AM15" i="11"/>
  <c r="AM14" i="11"/>
  <c r="AM13" i="11"/>
  <c r="AM12" i="11"/>
  <c r="AM11" i="11"/>
  <c r="AM10" i="11"/>
  <c r="AM9" i="11"/>
  <c r="AM8" i="11"/>
  <c r="AM7" i="11"/>
  <c r="AM6" i="11"/>
  <c r="AM5" i="11"/>
  <c r="AM4" i="11"/>
  <c r="AM3" i="11"/>
  <c r="AN4" i="10"/>
  <c r="AN5" i="10"/>
  <c r="AN6" i="10"/>
  <c r="AN7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70" i="10"/>
  <c r="AN71" i="10"/>
  <c r="AN72" i="10"/>
  <c r="AN73" i="10"/>
  <c r="AN74" i="10"/>
  <c r="AN75" i="10"/>
  <c r="AN76" i="10"/>
  <c r="AN3" i="10"/>
  <c r="AI4" i="10"/>
  <c r="AI5" i="10"/>
  <c r="AI6" i="10"/>
  <c r="AI7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3" i="10"/>
  <c r="AH4" i="11"/>
  <c r="AH5" i="1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3" i="11"/>
  <c r="AF4" i="10"/>
  <c r="AF5" i="10"/>
  <c r="AF6" i="10"/>
  <c r="AF7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3" i="10"/>
  <c r="AE4" i="11"/>
  <c r="AE5" i="11"/>
  <c r="AE6" i="11"/>
  <c r="AE7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3" i="11"/>
  <c r="V4" i="10"/>
  <c r="Z4" i="10" s="1"/>
  <c r="X4" i="10" s="1"/>
  <c r="V5" i="10"/>
  <c r="Z5" i="10" s="1"/>
  <c r="X5" i="10" s="1"/>
  <c r="V6" i="10"/>
  <c r="Z6" i="10" s="1"/>
  <c r="X6" i="10" s="1"/>
  <c r="V7" i="10"/>
  <c r="Z7" i="10" s="1"/>
  <c r="X7" i="10" s="1"/>
  <c r="V8" i="10"/>
  <c r="Z8" i="10" s="1"/>
  <c r="X8" i="10" s="1"/>
  <c r="V9" i="10"/>
  <c r="Z9" i="10" s="1"/>
  <c r="X9" i="10" s="1"/>
  <c r="V10" i="10"/>
  <c r="Z10" i="10" s="1"/>
  <c r="X10" i="10" s="1"/>
  <c r="V11" i="10"/>
  <c r="Z11" i="10" s="1"/>
  <c r="X11" i="10" s="1"/>
  <c r="V12" i="10"/>
  <c r="Z12" i="10" s="1"/>
  <c r="X12" i="10" s="1"/>
  <c r="V13" i="10"/>
  <c r="Z13" i="10" s="1"/>
  <c r="X13" i="10" s="1"/>
  <c r="V14" i="10"/>
  <c r="Z14" i="10" s="1"/>
  <c r="X14" i="10" s="1"/>
  <c r="V15" i="10"/>
  <c r="Z15" i="10" s="1"/>
  <c r="X15" i="10" s="1"/>
  <c r="V16" i="10"/>
  <c r="Z16" i="10" s="1"/>
  <c r="X16" i="10" s="1"/>
  <c r="V17" i="10"/>
  <c r="Z17" i="10" s="1"/>
  <c r="X17" i="10" s="1"/>
  <c r="V18" i="10"/>
  <c r="Z18" i="10" s="1"/>
  <c r="X18" i="10" s="1"/>
  <c r="V19" i="10"/>
  <c r="Z19" i="10" s="1"/>
  <c r="X19" i="10" s="1"/>
  <c r="V20" i="10"/>
  <c r="Z20" i="10" s="1"/>
  <c r="X20" i="10" s="1"/>
  <c r="V21" i="10"/>
  <c r="Z21" i="10" s="1"/>
  <c r="X21" i="10" s="1"/>
  <c r="V22" i="10"/>
  <c r="Z22" i="10" s="1"/>
  <c r="X22" i="10" s="1"/>
  <c r="V23" i="10"/>
  <c r="Z23" i="10" s="1"/>
  <c r="X23" i="10" s="1"/>
  <c r="V24" i="10"/>
  <c r="Z24" i="10" s="1"/>
  <c r="X24" i="10" s="1"/>
  <c r="V25" i="10"/>
  <c r="Z25" i="10" s="1"/>
  <c r="X25" i="10" s="1"/>
  <c r="V26" i="10"/>
  <c r="Z26" i="10" s="1"/>
  <c r="X26" i="10" s="1"/>
  <c r="V27" i="10"/>
  <c r="Z27" i="10" s="1"/>
  <c r="X27" i="10" s="1"/>
  <c r="V28" i="10"/>
  <c r="Z28" i="10" s="1"/>
  <c r="X28" i="10" s="1"/>
  <c r="V29" i="10"/>
  <c r="Z29" i="10" s="1"/>
  <c r="X29" i="10" s="1"/>
  <c r="V30" i="10"/>
  <c r="Z30" i="10" s="1"/>
  <c r="X30" i="10" s="1"/>
  <c r="V31" i="10"/>
  <c r="Z31" i="10" s="1"/>
  <c r="X31" i="10" s="1"/>
  <c r="V32" i="10"/>
  <c r="Z32" i="10" s="1"/>
  <c r="X32" i="10" s="1"/>
  <c r="V33" i="10"/>
  <c r="Z33" i="10" s="1"/>
  <c r="X33" i="10" s="1"/>
  <c r="V34" i="10"/>
  <c r="Z34" i="10" s="1"/>
  <c r="X34" i="10" s="1"/>
  <c r="V35" i="10"/>
  <c r="Z35" i="10" s="1"/>
  <c r="X35" i="10" s="1"/>
  <c r="V36" i="10"/>
  <c r="Z36" i="10" s="1"/>
  <c r="X36" i="10" s="1"/>
  <c r="V37" i="10"/>
  <c r="Z37" i="10" s="1"/>
  <c r="X37" i="10" s="1"/>
  <c r="V38" i="10"/>
  <c r="Z38" i="10" s="1"/>
  <c r="X38" i="10" s="1"/>
  <c r="V39" i="10"/>
  <c r="Z39" i="10" s="1"/>
  <c r="X39" i="10" s="1"/>
  <c r="V40" i="10"/>
  <c r="Z40" i="10" s="1"/>
  <c r="X40" i="10" s="1"/>
  <c r="V41" i="10"/>
  <c r="Z41" i="10" s="1"/>
  <c r="X41" i="10" s="1"/>
  <c r="V42" i="10"/>
  <c r="Z42" i="10" s="1"/>
  <c r="X42" i="10" s="1"/>
  <c r="V43" i="10"/>
  <c r="Z43" i="10" s="1"/>
  <c r="X43" i="10" s="1"/>
  <c r="V44" i="10"/>
  <c r="Z44" i="10" s="1"/>
  <c r="X44" i="10" s="1"/>
  <c r="V45" i="10"/>
  <c r="Z45" i="10" s="1"/>
  <c r="X45" i="10" s="1"/>
  <c r="V46" i="10"/>
  <c r="Z46" i="10" s="1"/>
  <c r="X46" i="10" s="1"/>
  <c r="V47" i="10"/>
  <c r="Z47" i="10" s="1"/>
  <c r="X47" i="10" s="1"/>
  <c r="V48" i="10"/>
  <c r="Z48" i="10" s="1"/>
  <c r="X48" i="10" s="1"/>
  <c r="V49" i="10"/>
  <c r="Z49" i="10" s="1"/>
  <c r="X49" i="10" s="1"/>
  <c r="V50" i="10"/>
  <c r="Z50" i="10" s="1"/>
  <c r="X50" i="10" s="1"/>
  <c r="V51" i="10"/>
  <c r="Z51" i="10" s="1"/>
  <c r="X51" i="10" s="1"/>
  <c r="V52" i="10"/>
  <c r="Z52" i="10" s="1"/>
  <c r="X52" i="10" s="1"/>
  <c r="V53" i="10"/>
  <c r="Z53" i="10" s="1"/>
  <c r="X53" i="10" s="1"/>
  <c r="V54" i="10"/>
  <c r="Z54" i="10" s="1"/>
  <c r="X54" i="10" s="1"/>
  <c r="V55" i="10"/>
  <c r="Z55" i="10" s="1"/>
  <c r="X55" i="10" s="1"/>
  <c r="V56" i="10"/>
  <c r="Z56" i="10" s="1"/>
  <c r="X56" i="10" s="1"/>
  <c r="V57" i="10"/>
  <c r="Z57" i="10" s="1"/>
  <c r="X57" i="10" s="1"/>
  <c r="V58" i="10"/>
  <c r="Z58" i="10" s="1"/>
  <c r="X58" i="10" s="1"/>
  <c r="V59" i="10"/>
  <c r="Z59" i="10" s="1"/>
  <c r="X59" i="10" s="1"/>
  <c r="V60" i="10"/>
  <c r="Z60" i="10" s="1"/>
  <c r="X60" i="10" s="1"/>
  <c r="V61" i="10"/>
  <c r="Z61" i="10" s="1"/>
  <c r="X61" i="10" s="1"/>
  <c r="V62" i="10"/>
  <c r="Z62" i="10" s="1"/>
  <c r="X62" i="10" s="1"/>
  <c r="V63" i="10"/>
  <c r="Z63" i="10" s="1"/>
  <c r="X63" i="10" s="1"/>
  <c r="V64" i="10"/>
  <c r="Z64" i="10" s="1"/>
  <c r="X64" i="10" s="1"/>
  <c r="V65" i="10"/>
  <c r="Z65" i="10" s="1"/>
  <c r="X65" i="10" s="1"/>
  <c r="V66" i="10"/>
  <c r="Z66" i="10" s="1"/>
  <c r="X66" i="10" s="1"/>
  <c r="V67" i="10"/>
  <c r="Z67" i="10" s="1"/>
  <c r="X67" i="10" s="1"/>
  <c r="V68" i="10"/>
  <c r="Z68" i="10" s="1"/>
  <c r="X68" i="10" s="1"/>
  <c r="V69" i="10"/>
  <c r="Z69" i="10" s="1"/>
  <c r="X69" i="10" s="1"/>
  <c r="V70" i="10"/>
  <c r="Z70" i="10" s="1"/>
  <c r="X70" i="10" s="1"/>
  <c r="V71" i="10"/>
  <c r="Z71" i="10" s="1"/>
  <c r="X71" i="10" s="1"/>
  <c r="V72" i="10"/>
  <c r="Z72" i="10" s="1"/>
  <c r="X72" i="10" s="1"/>
  <c r="V73" i="10"/>
  <c r="Z73" i="10" s="1"/>
  <c r="X73" i="10" s="1"/>
  <c r="V74" i="10"/>
  <c r="Z74" i="10" s="1"/>
  <c r="X74" i="10" s="1"/>
  <c r="V75" i="10"/>
  <c r="Z75" i="10" s="1"/>
  <c r="X75" i="10" s="1"/>
  <c r="V76" i="10"/>
  <c r="Z76" i="10" s="1"/>
  <c r="X76" i="10" s="1"/>
  <c r="V3" i="10"/>
  <c r="Z3" i="10" s="1"/>
  <c r="X3" i="10" s="1"/>
  <c r="V4" i="11"/>
  <c r="V5" i="11"/>
  <c r="V6" i="11"/>
  <c r="V7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3" i="11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3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3" i="11"/>
  <c r="K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H8" i="10"/>
  <c r="H4" i="10"/>
  <c r="H5" i="10"/>
  <c r="H6" i="10"/>
  <c r="H7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3" i="10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A77" i="10" l="1"/>
  <c r="A78" i="10" s="1"/>
  <c r="A79" i="10" s="1"/>
  <c r="A80" i="10" s="1"/>
  <c r="A77" i="11"/>
  <c r="A78" i="11" s="1"/>
  <c r="A79" i="11" s="1"/>
  <c r="A80" i="11" s="1"/>
  <c r="C1" i="32" l="1"/>
  <c r="P11" i="26"/>
  <c r="T11" i="26" l="1"/>
  <c r="U11" i="26" s="1"/>
  <c r="R11" i="26"/>
  <c r="S11" i="26" s="1"/>
  <c r="C54" i="32"/>
  <c r="C4" i="32" s="1"/>
  <c r="K1" i="32"/>
  <c r="C30" i="32"/>
  <c r="C95" i="32"/>
  <c r="C36" i="32"/>
  <c r="C65" i="32"/>
  <c r="C75" i="32"/>
  <c r="C85" i="32"/>
  <c r="F1" i="32"/>
  <c r="C11" i="32"/>
  <c r="C33" i="32"/>
  <c r="C71" i="32"/>
  <c r="C25" i="32"/>
  <c r="C31" i="32"/>
  <c r="C63" i="32"/>
  <c r="J1" i="32"/>
  <c r="C35" i="32"/>
  <c r="C9" i="32"/>
  <c r="E1" i="32"/>
  <c r="C66" i="32"/>
  <c r="C76" i="32"/>
  <c r="C86" i="32"/>
  <c r="G1" i="32"/>
  <c r="C15" i="32"/>
  <c r="C38" i="32"/>
  <c r="C44" i="32"/>
  <c r="C80" i="32"/>
  <c r="C13" i="32"/>
  <c r="C26" i="32"/>
  <c r="C49" i="32"/>
  <c r="C45" i="32"/>
  <c r="C32" i="32"/>
  <c r="C94" i="32"/>
  <c r="C12" i="32"/>
  <c r="C57" i="32"/>
  <c r="C68" i="32"/>
  <c r="C77" i="32"/>
  <c r="C88" i="32"/>
  <c r="I1" i="32"/>
  <c r="C21" i="32"/>
  <c r="C39" i="32"/>
  <c r="C19" i="32"/>
  <c r="C90" i="32"/>
  <c r="C62" i="32"/>
  <c r="C22" i="32"/>
  <c r="C27" i="32"/>
  <c r="C83" i="32"/>
  <c r="C93" i="32"/>
  <c r="C16" i="32"/>
  <c r="C59" i="32"/>
  <c r="C69" i="32"/>
  <c r="C79" i="32"/>
  <c r="C89" i="32"/>
  <c r="C10" i="32"/>
  <c r="C24" i="32"/>
  <c r="C40" i="32"/>
  <c r="C60" i="32"/>
  <c r="C41" i="32"/>
  <c r="C82" i="32"/>
  <c r="C74" i="32"/>
  <c r="C50" i="32"/>
  <c r="C43" i="32"/>
  <c r="C23" i="32"/>
  <c r="C61" i="32"/>
  <c r="C72" i="32"/>
  <c r="C81" i="32"/>
  <c r="C91" i="32"/>
  <c r="C18" i="32"/>
  <c r="C29" i="32"/>
  <c r="C48" i="32"/>
  <c r="C46" i="32"/>
  <c r="C73" i="32"/>
  <c r="C98" i="32"/>
  <c r="C96" i="32"/>
  <c r="C99" i="32"/>
  <c r="C7" i="32"/>
  <c r="G48" i="32" l="1"/>
  <c r="K48" i="32"/>
  <c r="D48" i="32"/>
  <c r="F48" i="32"/>
  <c r="J48" i="32"/>
  <c r="H48" i="32"/>
  <c r="E48" i="32"/>
  <c r="I48" i="32"/>
  <c r="G43" i="32"/>
  <c r="H43" i="32"/>
  <c r="F43" i="32"/>
  <c r="E43" i="32"/>
  <c r="D43" i="32"/>
  <c r="J43" i="32"/>
  <c r="K43" i="32"/>
  <c r="I43" i="32"/>
  <c r="K10" i="32"/>
  <c r="G10" i="32"/>
  <c r="F10" i="32"/>
  <c r="H10" i="32"/>
  <c r="E10" i="32"/>
  <c r="D10" i="32"/>
  <c r="J10" i="32"/>
  <c r="I10" i="32"/>
  <c r="I27" i="32"/>
  <c r="H27" i="32"/>
  <c r="G27" i="32"/>
  <c r="F27" i="32"/>
  <c r="E27" i="32"/>
  <c r="D27" i="32"/>
  <c r="J27" i="32"/>
  <c r="K27" i="32"/>
  <c r="D88" i="32"/>
  <c r="I88" i="32"/>
  <c r="H88" i="32"/>
  <c r="G88" i="32"/>
  <c r="J88" i="32"/>
  <c r="F88" i="32"/>
  <c r="E88" i="32"/>
  <c r="K88" i="32"/>
  <c r="D49" i="32"/>
  <c r="I49" i="32"/>
  <c r="H49" i="32"/>
  <c r="K49" i="32"/>
  <c r="G49" i="32"/>
  <c r="F49" i="32"/>
  <c r="E49" i="32"/>
  <c r="J49" i="32"/>
  <c r="G86" i="32"/>
  <c r="F86" i="32"/>
  <c r="D86" i="32"/>
  <c r="E86" i="32"/>
  <c r="J86" i="32"/>
  <c r="K86" i="32"/>
  <c r="H86" i="32"/>
  <c r="I86" i="32"/>
  <c r="F31" i="32"/>
  <c r="E31" i="32"/>
  <c r="D31" i="32"/>
  <c r="J31" i="32"/>
  <c r="I31" i="32"/>
  <c r="H31" i="32"/>
  <c r="G31" i="32"/>
  <c r="K31" i="32"/>
  <c r="K65" i="32"/>
  <c r="I65" i="32"/>
  <c r="H65" i="32"/>
  <c r="G65" i="32"/>
  <c r="J65" i="32"/>
  <c r="F65" i="32"/>
  <c r="D65" i="32"/>
  <c r="E65" i="32"/>
  <c r="G29" i="32"/>
  <c r="D29" i="32"/>
  <c r="F29" i="32"/>
  <c r="E29" i="32"/>
  <c r="J29" i="32"/>
  <c r="I29" i="32"/>
  <c r="H29" i="32"/>
  <c r="K29" i="32"/>
  <c r="I50" i="32"/>
  <c r="H50" i="32"/>
  <c r="G50" i="32"/>
  <c r="J50" i="32"/>
  <c r="F50" i="32"/>
  <c r="E50" i="32"/>
  <c r="D50" i="32"/>
  <c r="K50" i="32"/>
  <c r="I89" i="32"/>
  <c r="D89" i="32"/>
  <c r="H89" i="32"/>
  <c r="G89" i="32"/>
  <c r="F89" i="32"/>
  <c r="K89" i="32"/>
  <c r="E89" i="32"/>
  <c r="J89" i="32"/>
  <c r="E22" i="32"/>
  <c r="J22" i="32"/>
  <c r="D22" i="32"/>
  <c r="I22" i="32"/>
  <c r="F22" i="32"/>
  <c r="H22" i="32"/>
  <c r="G22" i="32"/>
  <c r="K22" i="32"/>
  <c r="D77" i="32"/>
  <c r="G77" i="32"/>
  <c r="F77" i="32"/>
  <c r="E77" i="32"/>
  <c r="J77" i="32"/>
  <c r="K77" i="32"/>
  <c r="H77" i="32"/>
  <c r="I77" i="32"/>
  <c r="F26" i="32"/>
  <c r="E26" i="32"/>
  <c r="J26" i="32"/>
  <c r="D26" i="32"/>
  <c r="I26" i="32"/>
  <c r="H26" i="32"/>
  <c r="K26" i="32"/>
  <c r="G26" i="32"/>
  <c r="G76" i="32"/>
  <c r="H76" i="32"/>
  <c r="F76" i="32"/>
  <c r="E76" i="32"/>
  <c r="D76" i="32"/>
  <c r="K76" i="32"/>
  <c r="J76" i="32"/>
  <c r="I76" i="32"/>
  <c r="H25" i="32"/>
  <c r="G25" i="32"/>
  <c r="F25" i="32"/>
  <c r="K25" i="32"/>
  <c r="E25" i="32"/>
  <c r="D25" i="32"/>
  <c r="J25" i="32"/>
  <c r="I25" i="32"/>
  <c r="I36" i="32"/>
  <c r="K36" i="32"/>
  <c r="D36" i="32"/>
  <c r="H36" i="32"/>
  <c r="G36" i="32"/>
  <c r="F36" i="32"/>
  <c r="E36" i="32"/>
  <c r="J36" i="32"/>
  <c r="D7" i="32"/>
  <c r="H7" i="32"/>
  <c r="G7" i="32"/>
  <c r="F7" i="32"/>
  <c r="E7" i="32"/>
  <c r="J7" i="32"/>
  <c r="I7" i="32"/>
  <c r="K7" i="32"/>
  <c r="J18" i="32"/>
  <c r="I18" i="32"/>
  <c r="H18" i="32"/>
  <c r="K18" i="32"/>
  <c r="E18" i="32"/>
  <c r="D18" i="32"/>
  <c r="G18" i="32"/>
  <c r="F18" i="32"/>
  <c r="K74" i="32"/>
  <c r="E74" i="32"/>
  <c r="I74" i="32"/>
  <c r="H74" i="32"/>
  <c r="D74" i="32"/>
  <c r="G74" i="32"/>
  <c r="F74" i="32"/>
  <c r="J74" i="32"/>
  <c r="K79" i="32"/>
  <c r="I79" i="32"/>
  <c r="D79" i="32"/>
  <c r="H79" i="32"/>
  <c r="E79" i="32"/>
  <c r="J79" i="32"/>
  <c r="G79" i="32"/>
  <c r="F79" i="32"/>
  <c r="D62" i="32"/>
  <c r="H62" i="32"/>
  <c r="K62" i="32"/>
  <c r="G62" i="32"/>
  <c r="F62" i="32"/>
  <c r="E62" i="32"/>
  <c r="J62" i="32"/>
  <c r="I62" i="32"/>
  <c r="D68" i="32"/>
  <c r="F68" i="32"/>
  <c r="E68" i="32"/>
  <c r="J68" i="32"/>
  <c r="K68" i="32"/>
  <c r="G68" i="32"/>
  <c r="I68" i="32"/>
  <c r="H68" i="32"/>
  <c r="D13" i="32"/>
  <c r="K13" i="32"/>
  <c r="I13" i="32"/>
  <c r="H13" i="32"/>
  <c r="G13" i="32"/>
  <c r="F13" i="32"/>
  <c r="E13" i="32"/>
  <c r="J13" i="32"/>
  <c r="E66" i="32"/>
  <c r="I66" i="32"/>
  <c r="F66" i="32"/>
  <c r="K66" i="32"/>
  <c r="H66" i="32"/>
  <c r="J66" i="32"/>
  <c r="D66" i="32"/>
  <c r="G66" i="32"/>
  <c r="H71" i="32"/>
  <c r="G71" i="32"/>
  <c r="J71" i="32"/>
  <c r="F71" i="32"/>
  <c r="E71" i="32"/>
  <c r="I71" i="32"/>
  <c r="D71" i="32"/>
  <c r="K71" i="32"/>
  <c r="D95" i="32"/>
  <c r="G95" i="32"/>
  <c r="E95" i="32"/>
  <c r="H95" i="32"/>
  <c r="I95" i="32"/>
  <c r="F95" i="32"/>
  <c r="J95" i="32"/>
  <c r="K95" i="32"/>
  <c r="D99" i="32"/>
  <c r="J99" i="32"/>
  <c r="E99" i="32"/>
  <c r="K99" i="32"/>
  <c r="I99" i="32"/>
  <c r="F99" i="32"/>
  <c r="H99" i="32"/>
  <c r="G99" i="32"/>
  <c r="D91" i="32"/>
  <c r="K91" i="32"/>
  <c r="I91" i="32"/>
  <c r="H91" i="32"/>
  <c r="G91" i="32"/>
  <c r="F91" i="32"/>
  <c r="E91" i="32"/>
  <c r="J91" i="32"/>
  <c r="D82" i="32"/>
  <c r="K82" i="32"/>
  <c r="I82" i="32"/>
  <c r="H82" i="32"/>
  <c r="G82" i="32"/>
  <c r="J82" i="32"/>
  <c r="F82" i="32"/>
  <c r="E82" i="32"/>
  <c r="I69" i="32"/>
  <c r="H69" i="32"/>
  <c r="G69" i="32"/>
  <c r="F69" i="32"/>
  <c r="K69" i="32"/>
  <c r="J69" i="32"/>
  <c r="D69" i="32"/>
  <c r="E69" i="32"/>
  <c r="K90" i="32"/>
  <c r="D90" i="32"/>
  <c r="I90" i="32"/>
  <c r="H90" i="32"/>
  <c r="G90" i="32"/>
  <c r="J90" i="32"/>
  <c r="F90" i="32"/>
  <c r="E90" i="32"/>
  <c r="E57" i="32"/>
  <c r="D87" i="32"/>
  <c r="I57" i="32"/>
  <c r="F57" i="32"/>
  <c r="D57" i="32"/>
  <c r="K57" i="32"/>
  <c r="J57" i="32"/>
  <c r="H57" i="32"/>
  <c r="G57" i="32"/>
  <c r="I80" i="32"/>
  <c r="H80" i="32"/>
  <c r="G80" i="32"/>
  <c r="D80" i="32"/>
  <c r="F80" i="32"/>
  <c r="K80" i="32"/>
  <c r="J80" i="32"/>
  <c r="E80" i="32"/>
  <c r="K33" i="32"/>
  <c r="I33" i="32"/>
  <c r="H33" i="32"/>
  <c r="G33" i="32"/>
  <c r="F33" i="32"/>
  <c r="D33" i="32"/>
  <c r="E33" i="32"/>
  <c r="J33" i="32"/>
  <c r="D30" i="32"/>
  <c r="E30" i="32"/>
  <c r="K30" i="32"/>
  <c r="J30" i="32"/>
  <c r="I30" i="32"/>
  <c r="H30" i="32"/>
  <c r="F30" i="32"/>
  <c r="G30" i="32"/>
  <c r="G96" i="32"/>
  <c r="H96" i="32"/>
  <c r="I96" i="32"/>
  <c r="E96" i="32"/>
  <c r="D96" i="32"/>
  <c r="J96" i="32"/>
  <c r="K96" i="32"/>
  <c r="F96" i="32"/>
  <c r="K81" i="32"/>
  <c r="I81" i="32"/>
  <c r="H81" i="32"/>
  <c r="D81" i="32"/>
  <c r="G81" i="32"/>
  <c r="F81" i="32"/>
  <c r="E81" i="32"/>
  <c r="J81" i="32"/>
  <c r="H41" i="32"/>
  <c r="G41" i="32"/>
  <c r="F41" i="32"/>
  <c r="I41" i="32"/>
  <c r="E41" i="32"/>
  <c r="J41" i="32"/>
  <c r="K41" i="32"/>
  <c r="I59" i="32"/>
  <c r="E59" i="32"/>
  <c r="D59" i="32"/>
  <c r="K59" i="32"/>
  <c r="H59" i="32"/>
  <c r="G59" i="32"/>
  <c r="F59" i="32"/>
  <c r="J59" i="32"/>
  <c r="E19" i="32"/>
  <c r="K19" i="32"/>
  <c r="J19" i="32"/>
  <c r="D19" i="32"/>
  <c r="I19" i="32"/>
  <c r="H19" i="32"/>
  <c r="F19" i="32"/>
  <c r="G19" i="32"/>
  <c r="J12" i="32"/>
  <c r="K12" i="32"/>
  <c r="I12" i="32"/>
  <c r="H12" i="32"/>
  <c r="G12" i="32"/>
  <c r="D12" i="32"/>
  <c r="F12" i="32"/>
  <c r="E12" i="32"/>
  <c r="G44" i="32"/>
  <c r="H44" i="32"/>
  <c r="I44" i="32"/>
  <c r="F44" i="32"/>
  <c r="K44" i="32"/>
  <c r="D44" i="32"/>
  <c r="E44" i="32"/>
  <c r="J44" i="32"/>
  <c r="J9" i="32"/>
  <c r="D9" i="32"/>
  <c r="K9" i="32"/>
  <c r="I9" i="32"/>
  <c r="H9" i="32"/>
  <c r="E9" i="32"/>
  <c r="G9" i="32"/>
  <c r="F9" i="32"/>
  <c r="H11" i="32"/>
  <c r="G11" i="32"/>
  <c r="K11" i="32"/>
  <c r="F11" i="32"/>
  <c r="D11" i="32"/>
  <c r="E11" i="32"/>
  <c r="J11" i="32"/>
  <c r="I11" i="32"/>
  <c r="D98" i="32"/>
  <c r="E98" i="32"/>
  <c r="K98" i="32"/>
  <c r="J98" i="32"/>
  <c r="I98" i="32"/>
  <c r="F98" i="32"/>
  <c r="H98" i="32"/>
  <c r="G98" i="32"/>
  <c r="J72" i="32"/>
  <c r="I72" i="32"/>
  <c r="H72" i="32"/>
  <c r="G72" i="32"/>
  <c r="K72" i="32"/>
  <c r="F72" i="32"/>
  <c r="D72" i="32"/>
  <c r="E72" i="32"/>
  <c r="J60" i="32"/>
  <c r="F60" i="32"/>
  <c r="E60" i="32"/>
  <c r="G60" i="32"/>
  <c r="I60" i="32"/>
  <c r="D60" i="32"/>
  <c r="K60" i="32"/>
  <c r="H60" i="32"/>
  <c r="E16" i="32"/>
  <c r="J16" i="32"/>
  <c r="F16" i="32"/>
  <c r="I16" i="32"/>
  <c r="H16" i="32"/>
  <c r="G16" i="32"/>
  <c r="D16" i="32"/>
  <c r="K16" i="32"/>
  <c r="F39" i="32"/>
  <c r="E39" i="32"/>
  <c r="J39" i="32"/>
  <c r="K39" i="32"/>
  <c r="I39" i="32"/>
  <c r="H39" i="32"/>
  <c r="G39" i="32"/>
  <c r="D94" i="32"/>
  <c r="G94" i="32"/>
  <c r="H94" i="32"/>
  <c r="F94" i="32"/>
  <c r="I94" i="32"/>
  <c r="J94" i="32"/>
  <c r="K94" i="32"/>
  <c r="E94" i="32"/>
  <c r="E38" i="32"/>
  <c r="F38" i="32"/>
  <c r="J38" i="32"/>
  <c r="I38" i="32"/>
  <c r="H38" i="32"/>
  <c r="K38" i="32"/>
  <c r="G38" i="32"/>
  <c r="E35" i="32"/>
  <c r="K35" i="32"/>
  <c r="J35" i="32"/>
  <c r="I35" i="32"/>
  <c r="D35" i="32"/>
  <c r="H35" i="32"/>
  <c r="F35" i="32"/>
  <c r="G35" i="32"/>
  <c r="D73" i="32"/>
  <c r="K73" i="32"/>
  <c r="I73" i="32"/>
  <c r="H73" i="32"/>
  <c r="G73" i="32"/>
  <c r="F73" i="32"/>
  <c r="E73" i="32"/>
  <c r="J73" i="32"/>
  <c r="H61" i="32"/>
  <c r="G61" i="32"/>
  <c r="J61" i="32"/>
  <c r="F61" i="32"/>
  <c r="E61" i="32"/>
  <c r="I61" i="32"/>
  <c r="K61" i="32"/>
  <c r="D61" i="32"/>
  <c r="F40" i="32"/>
  <c r="E40" i="32"/>
  <c r="G40" i="32"/>
  <c r="K40" i="32"/>
  <c r="J40" i="32"/>
  <c r="I40" i="32"/>
  <c r="H40" i="32"/>
  <c r="G93" i="32"/>
  <c r="H93" i="32"/>
  <c r="D93" i="32"/>
  <c r="I93" i="32"/>
  <c r="J93" i="32"/>
  <c r="K93" i="32"/>
  <c r="E93" i="32"/>
  <c r="F93" i="32"/>
  <c r="J21" i="32"/>
  <c r="E21" i="32"/>
  <c r="K21" i="32"/>
  <c r="D21" i="32"/>
  <c r="I21" i="32"/>
  <c r="H21" i="32"/>
  <c r="G21" i="32"/>
  <c r="F21" i="32"/>
  <c r="H32" i="32"/>
  <c r="G32" i="32"/>
  <c r="K32" i="32"/>
  <c r="D32" i="32"/>
  <c r="I32" i="32"/>
  <c r="F32" i="32"/>
  <c r="E32" i="32"/>
  <c r="J32" i="32"/>
  <c r="G15" i="32"/>
  <c r="F15" i="32"/>
  <c r="H15" i="32"/>
  <c r="D15" i="32"/>
  <c r="E15" i="32"/>
  <c r="J15" i="32"/>
  <c r="I15" i="32"/>
  <c r="K15" i="32"/>
  <c r="F85" i="32"/>
  <c r="E85" i="32"/>
  <c r="D85" i="32"/>
  <c r="G85" i="32"/>
  <c r="K85" i="32"/>
  <c r="J85" i="32"/>
  <c r="I85" i="32"/>
  <c r="H85" i="32"/>
  <c r="D46" i="32"/>
  <c r="K46" i="32"/>
  <c r="G46" i="32"/>
  <c r="J46" i="32"/>
  <c r="F46" i="32"/>
  <c r="H46" i="32"/>
  <c r="I46" i="32"/>
  <c r="E46" i="32"/>
  <c r="G23" i="32"/>
  <c r="F23" i="32"/>
  <c r="E23" i="32"/>
  <c r="K23" i="32"/>
  <c r="J23" i="32"/>
  <c r="I23" i="32"/>
  <c r="D23" i="32"/>
  <c r="H23" i="32"/>
  <c r="D24" i="32"/>
  <c r="K24" i="32"/>
  <c r="J24" i="32"/>
  <c r="I24" i="32"/>
  <c r="H24" i="32"/>
  <c r="G24" i="32"/>
  <c r="E24" i="32"/>
  <c r="F24" i="32"/>
  <c r="E83" i="32"/>
  <c r="D83" i="32"/>
  <c r="K83" i="32"/>
  <c r="J83" i="32"/>
  <c r="F83" i="32"/>
  <c r="I83" i="32"/>
  <c r="H83" i="32"/>
  <c r="G83" i="32"/>
  <c r="I45" i="32"/>
  <c r="E45" i="32"/>
  <c r="J45" i="32"/>
  <c r="F45" i="32"/>
  <c r="H45" i="32"/>
  <c r="K45" i="32"/>
  <c r="D45" i="32"/>
  <c r="G45" i="32"/>
  <c r="K63" i="32"/>
  <c r="H63" i="32"/>
  <c r="G63" i="32"/>
  <c r="F63" i="32"/>
  <c r="J63" i="32"/>
  <c r="E63" i="32"/>
  <c r="D63" i="32"/>
  <c r="I63" i="32"/>
  <c r="E75" i="32"/>
  <c r="K75" i="32"/>
  <c r="I75" i="32"/>
  <c r="D75" i="32"/>
  <c r="H75" i="32"/>
  <c r="G75" i="32"/>
  <c r="J75" i="32"/>
  <c r="F75" i="32"/>
</calcChain>
</file>

<file path=xl/sharedStrings.xml><?xml version="1.0" encoding="utf-8"?>
<sst xmlns="http://schemas.openxmlformats.org/spreadsheetml/2006/main" count="695" uniqueCount="216">
  <si>
    <t>Nominal</t>
  </si>
  <si>
    <t>Deposito</t>
  </si>
  <si>
    <t>Giro</t>
  </si>
  <si>
    <t>Sertifikat Deposito</t>
  </si>
  <si>
    <t>Tabungan</t>
  </si>
  <si>
    <t>DOC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</si>
  <si>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</si>
  <si>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</si>
  <si>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</si>
  <si>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</si>
  <si>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</si>
  <si>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</si>
  <si>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</si>
  <si>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</si>
  <si>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</si>
  <si>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</si>
  <si>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</si>
  <si>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TOTAL</t>
  </si>
  <si>
    <t>N &gt; 2 M</t>
  </si>
  <si>
    <t>Deposit On Call</t>
  </si>
  <si>
    <t>-</t>
  </si>
  <si>
    <t>Bulan</t>
  </si>
  <si>
    <t>Aug-19</t>
  </si>
  <si>
    <t>Jumlah</t>
  </si>
  <si>
    <t>REKENING</t>
  </si>
  <si>
    <t>JENIS SIMPANAN</t>
  </si>
  <si>
    <t>KEPEMILIKAN SIMPANAN</t>
  </si>
  <si>
    <t>JENIS USAHA</t>
  </si>
  <si>
    <t>KEPEMILIKAN BANK</t>
  </si>
  <si>
    <t>Pemerintah</t>
  </si>
  <si>
    <t>Swasta Nasional</t>
  </si>
  <si>
    <t>Campuran</t>
  </si>
  <si>
    <t>Asing</t>
  </si>
  <si>
    <t>BPD</t>
  </si>
  <si>
    <t>VALUTA SIMPANAN</t>
  </si>
  <si>
    <t>Rupiah</t>
  </si>
  <si>
    <t>Valas</t>
  </si>
  <si>
    <t>BUKU</t>
  </si>
  <si>
    <t>NOMINAL DIJAMIN</t>
  </si>
  <si>
    <t>≤ 2M (Dijamin Seluruhnya)</t>
  </si>
  <si>
    <t>&gt; 2M (Dijamin Sebagian)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</si>
  <si>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</si>
  <si>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</si>
  <si>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</si>
  <si>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Rp</t>
  </si>
  <si>
    <t>Month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</si>
  <si>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</si>
  <si>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</si>
  <si>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</si>
  <si>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Sertifikat_Depo</t>
  </si>
  <si>
    <t>A. JENIS SIMPANAN</t>
  </si>
  <si>
    <t>B. KEPEMILIKAN SIMPANAN</t>
  </si>
  <si>
    <t>C. JENIS USAHA</t>
  </si>
  <si>
    <t>E. REKENING DIJAMIN</t>
  </si>
  <si>
    <t>F. KEPEMILIKAN BANK</t>
  </si>
  <si>
    <t>G. VALUTA SIMPANAN</t>
  </si>
  <si>
    <t>H. BUKU</t>
  </si>
  <si>
    <t>NOMINAL</t>
  </si>
  <si>
    <t>No</t>
  </si>
  <si>
    <t>YTD</t>
  </si>
  <si>
    <t>Demand Deposits</t>
  </si>
  <si>
    <t>Saving Account</t>
  </si>
  <si>
    <t>Deposit on Call</t>
  </si>
  <si>
    <t>Time Deposits</t>
  </si>
  <si>
    <t>Certificate of Time Deposits</t>
  </si>
  <si>
    <t>A. Deposits</t>
  </si>
  <si>
    <t>B. Type of Deposits</t>
  </si>
  <si>
    <t>C. Ownership of Deposits</t>
  </si>
  <si>
    <t>Accounts</t>
  </si>
  <si>
    <t>Regional Government Banks</t>
  </si>
  <si>
    <t>Private National Banks</t>
  </si>
  <si>
    <t>Foreign Banks</t>
  </si>
  <si>
    <t>Rupiah (IDR)</t>
  </si>
  <si>
    <t>Foreign Currencies</t>
  </si>
  <si>
    <t>BUKU 1</t>
  </si>
  <si>
    <t>BUKU 2</t>
  </si>
  <si>
    <t>BUKU 3</t>
  </si>
  <si>
    <t>BUKU 4</t>
  </si>
  <si>
    <t>G. Deposits by BUKU</t>
  </si>
  <si>
    <t>Deposits Distribution</t>
  </si>
  <si>
    <t>Third Party-Fund</t>
  </si>
  <si>
    <t>Conventional</t>
  </si>
  <si>
    <t>Not insured (&gt; Rp 2 billion)</t>
  </si>
  <si>
    <r>
      <t>Fully insured (</t>
    </r>
    <r>
      <rPr>
        <sz val="12"/>
        <color theme="1"/>
        <rFont val="Calibri"/>
        <family val="2"/>
      </rPr>
      <t>≤ Rp 2 billion)</t>
    </r>
  </si>
  <si>
    <t>Account</t>
  </si>
  <si>
    <t>Shariah</t>
  </si>
  <si>
    <t>Mixed / Joint Banks</t>
  </si>
  <si>
    <t>Year</t>
  </si>
  <si>
    <t>H. Insured Deposits</t>
  </si>
  <si>
    <t>Growth</t>
  </si>
  <si>
    <t>(Rp billion)</t>
  </si>
  <si>
    <t>2019*</t>
  </si>
  <si>
    <t>Funds from Other Bank</t>
  </si>
  <si>
    <t>Type of Deposits</t>
  </si>
  <si>
    <t xml:space="preserve">   Rupiah (IDR)</t>
  </si>
  <si>
    <t xml:space="preserve">   Foreign Currencies</t>
  </si>
  <si>
    <t>N ≤ IDR 2 billion</t>
  </si>
  <si>
    <t>N &gt; IDR 2 billion</t>
  </si>
  <si>
    <t>N ≤ IDR 2 B (Fully insured)</t>
  </si>
  <si>
    <t>N &gt; IDR 2 B (Partially insured)</t>
  </si>
  <si>
    <t>Aceh</t>
  </si>
  <si>
    <t>Bali</t>
  </si>
  <si>
    <t>Banten</t>
  </si>
  <si>
    <t>Bengkulu</t>
  </si>
  <si>
    <t>Daerah Istimewa Yogyakarta</t>
  </si>
  <si>
    <t>Daerah Khusus Ibukota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</si>
  <si>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</si>
  <si>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</si>
  <si>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</si>
  <si>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</si>
  <si>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</si>
  <si>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</si>
  <si>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</si>
  <si>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</si>
  <si>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</si>
  <si>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</si>
  <si>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</si>
  <si>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</si>
  <si>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</si>
  <si>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</si>
  <si>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</si>
  <si>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</si>
  <si>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</si>
  <si>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</si>
  <si>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</si>
  <si>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</si>
  <si>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</si>
  <si>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Province</t>
  </si>
  <si>
    <t>Number of</t>
  </si>
  <si>
    <t>(Rp Billion)</t>
  </si>
  <si>
    <t>Account*</t>
  </si>
  <si>
    <t>Nominal*</t>
  </si>
  <si>
    <t>100 million &lt; N ≤ 200 million</t>
  </si>
  <si>
    <t>N ≤ 100 million</t>
  </si>
  <si>
    <t>200 million &lt; N ≤ 500 million</t>
  </si>
  <si>
    <t>1 billion &lt; N ≤ 2 billion</t>
  </si>
  <si>
    <t>2 billion &lt; N ≤ 5 billion</t>
  </si>
  <si>
    <t>N &gt; 5 billion</t>
  </si>
  <si>
    <t>500 million &lt; N ≤ 1 billion</t>
  </si>
  <si>
    <t>SEASONALITY HEATMAP (MoM)</t>
  </si>
  <si>
    <t>I. Nominal Deposits</t>
  </si>
  <si>
    <t>Jan</t>
  </si>
  <si>
    <t>Feb</t>
  </si>
  <si>
    <t>Mar</t>
  </si>
  <si>
    <t>Apr</t>
  </si>
  <si>
    <t>Mei</t>
  </si>
  <si>
    <t>Jun</t>
  </si>
  <si>
    <t>Jul</t>
  </si>
  <si>
    <t>Ags</t>
  </si>
  <si>
    <t>Sep</t>
  </si>
  <si>
    <t>Okt</t>
  </si>
  <si>
    <t>Nov</t>
  </si>
  <si>
    <t>Des</t>
  </si>
  <si>
    <t>2019</t>
  </si>
  <si>
    <t>2018</t>
  </si>
  <si>
    <t>2017</t>
  </si>
  <si>
    <t>2016</t>
  </si>
  <si>
    <t>2015</t>
  </si>
  <si>
    <t>2014</t>
  </si>
  <si>
    <t>D. TIERING NOMINAL</t>
  </si>
  <si>
    <t>TIERING NOMINAL</t>
  </si>
  <si>
    <t>Distribusi Simpanan</t>
  </si>
  <si>
    <t>5 Tahun</t>
  </si>
  <si>
    <t>A. Simpanan</t>
  </si>
  <si>
    <t>B. Jenis Simpanan</t>
  </si>
  <si>
    <t>N ≤ 100 juta</t>
  </si>
  <si>
    <t>100 juta &lt; N ≤ 200 juta</t>
  </si>
  <si>
    <t>200 juta &lt; N ≤ 500 juta</t>
  </si>
  <si>
    <t>500 juta &lt; N ≤ 1 miliar</t>
  </si>
  <si>
    <t>1 miliar &lt; N ≤ 2 miliar</t>
  </si>
  <si>
    <t>2 miliar &lt; N ≤ 5 miliar</t>
  </si>
  <si>
    <t>N &gt; 5 miliar</t>
  </si>
  <si>
    <t>C. Kepemilikan Simpanan</t>
  </si>
  <si>
    <t>D. Jenis Usaha</t>
  </si>
  <si>
    <t>E. Tiering Nominal</t>
  </si>
  <si>
    <t>F. Kepemilikan Bank</t>
  </si>
  <si>
    <t>G. Valuta Simpanan</t>
  </si>
  <si>
    <r>
      <t>Dijamin penuh (</t>
    </r>
    <r>
      <rPr>
        <sz val="12"/>
        <color theme="1"/>
        <rFont val="Calibri"/>
        <family val="2"/>
      </rPr>
      <t>≤ Rp 2 miliar)</t>
    </r>
  </si>
  <si>
    <t>Tidak dijamin (&gt; Rp 2 miliar)</t>
  </si>
  <si>
    <t>Jumlah Rekening</t>
  </si>
  <si>
    <t>I. NOMINAL SIMPANAN (Rp miliar)</t>
  </si>
  <si>
    <t>II. JUMLAH REKENING SIMPANAN</t>
  </si>
  <si>
    <t>H. BUKU Bank</t>
  </si>
  <si>
    <t>BUKU I (22 bank)</t>
  </si>
  <si>
    <t>BUKU II (57 bank)</t>
  </si>
  <si>
    <t>BUKU III (27 bank)</t>
  </si>
  <si>
    <t>BUKU IV (5 bank)</t>
  </si>
  <si>
    <t>%</t>
  </si>
  <si>
    <t>*Year to Date (Ytd) as of 31 December 2019</t>
  </si>
  <si>
    <t>II. Nominal Deposits by Tearing (≤ Rp100 million)</t>
  </si>
  <si>
    <t>III. Nominal Deposits by Tearing (&gt; Rp5 billion)</t>
  </si>
  <si>
    <t>Partially insured* (&gt; Rp 2 billion)</t>
  </si>
  <si>
    <t>BUKU I</t>
  </si>
  <si>
    <t>BUKU II</t>
  </si>
  <si>
    <t>BUKU III</t>
  </si>
  <si>
    <t>BUKU IV</t>
  </si>
  <si>
    <t>D. Type of Business</t>
  </si>
  <si>
    <t>E. Tiering of Nominal</t>
  </si>
  <si>
    <t>F. Group of Banks</t>
  </si>
  <si>
    <t>G. Currency</t>
  </si>
  <si>
    <t>BUMN</t>
  </si>
  <si>
    <t>State-Owned Enterprises (SOEs)</t>
  </si>
  <si>
    <t>H. Insurance Coverage (Rp 2 b)</t>
  </si>
  <si>
    <t>I. Cakupan Penjaminan (Rp 2 m)</t>
  </si>
  <si>
    <t>Perubahan (Change) (%)</t>
  </si>
  <si>
    <t>1M</t>
  </si>
  <si>
    <t>3M</t>
  </si>
  <si>
    <t>6M</t>
  </si>
  <si>
    <t>1Y</t>
  </si>
  <si>
    <t>3Y</t>
  </si>
  <si>
    <t>Dijamin sebagian* (&gt; Rp 2 miliar)</t>
  </si>
  <si>
    <t>*Hanya dijamin maksimal Rp2 Miliar</t>
  </si>
  <si>
    <t>*Only insured max Rp2 billion</t>
  </si>
  <si>
    <t>Tahun</t>
  </si>
  <si>
    <t xml:space="preserve">Rekening </t>
  </si>
  <si>
    <t>Pertumbuhan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</si>
</sst>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%"/>
    <numFmt numFmtId="167" formatCode="[$-409]mmmm\-yy;@"/>
    <numFmt numFmtId="168" formatCode="_(* #,##0.0_);_(* \(#,##0.0\);_(* &quot;-&quot;??_);_(@_)"/>
    <numFmt numFmtId="169" formatCode="0_);\(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name val="Arial"/>
      <family val="2"/>
    </font>
    <font>
      <sz val="9"/>
      <color theme="1"/>
      <name val="Segoe UI"/>
      <family val="2"/>
    </font>
    <font>
      <sz val="10"/>
      <name val="Arial"/>
      <family val="2"/>
    </font>
    <font>
      <sz val="10"/>
      <name val="Segoe UI"/>
      <family val="2"/>
    </font>
    <font>
      <b/>
      <sz val="9"/>
      <color theme="1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b/>
      <sz val="10"/>
      <name val="Segoe U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1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sz val="12"/>
      <color theme="1"/>
      <name val="Calibri"/>
      <family val="2"/>
    </font>
    <font>
      <b/>
      <sz val="14"/>
      <color theme="1"/>
      <name val="Segoe U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Segoe UI"/>
      <family val="2"/>
    </font>
    <font>
      <sz val="12"/>
      <name val="Segoe UI"/>
      <family val="2"/>
    </font>
    <font>
      <sz val="10"/>
      <name val="Arial"/>
      <family val="2"/>
    </font>
    <font>
      <b/>
      <sz val="12"/>
      <color theme="0"/>
      <name val="Segoe UI"/>
      <family val="2"/>
    </font>
    <font>
      <b/>
      <sz val="12"/>
      <name val="Frutige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Segoe UI"/>
      <family val="2"/>
    </font>
    <font>
      <b/>
      <sz val="12"/>
      <color indexed="8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/>
    <xf numFmtId="0" fontId="4" fillId="0" borderId="0"/>
    <xf numFmtId="0" fontId="19" fillId="0" borderId="0"/>
    <xf numFmtId="43" fontId="4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/>
    <xf numFmtId="0" fontId="27" fillId="0" borderId="0"/>
    <xf numFmtId="9" fontId="27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7" fillId="0" borderId="0" xfId="6" applyFont="1" applyFill="1" applyBorder="1"/>
    <xf numFmtId="0" fontId="7" fillId="0" borderId="0" xfId="6" applyFont="1" applyFill="1" applyBorder="1" applyAlignment="1"/>
    <xf numFmtId="0" fontId="7" fillId="0" borderId="0" xfId="6" applyFont="1" applyBorder="1"/>
    <xf numFmtId="0" fontId="7" fillId="0" borderId="0" xfId="6" applyFont="1" applyBorder="1" applyAlignment="1">
      <alignment horizontal="center"/>
    </xf>
    <xf numFmtId="164" fontId="5" fillId="0" borderId="2" xfId="6" applyNumberFormat="1" applyFont="1" applyBorder="1"/>
    <xf numFmtId="49" fontId="10" fillId="0" borderId="3" xfId="6" applyNumberFormat="1" applyFont="1" applyFill="1" applyBorder="1" applyAlignment="1">
      <alignment horizontal="center"/>
    </xf>
    <xf numFmtId="164" fontId="2" fillId="0" borderId="2" xfId="6" applyNumberFormat="1" applyFont="1" applyFill="1" applyBorder="1"/>
    <xf numFmtId="3" fontId="10" fillId="0" borderId="2" xfId="6" applyNumberFormat="1" applyFont="1" applyFill="1" applyBorder="1" applyAlignment="1"/>
    <xf numFmtId="3" fontId="10" fillId="3" borderId="2" xfId="6" applyNumberFormat="1" applyFont="1" applyFill="1" applyBorder="1" applyAlignment="1"/>
    <xf numFmtId="3" fontId="7" fillId="3" borderId="2" xfId="6" applyNumberFormat="1" applyFont="1" applyFill="1" applyBorder="1"/>
    <xf numFmtId="3" fontId="10" fillId="3" borderId="8" xfId="6" applyNumberFormat="1" applyFont="1" applyFill="1" applyBorder="1" applyAlignment="1"/>
    <xf numFmtId="165" fontId="7" fillId="0" borderId="2" xfId="1" applyNumberFormat="1" applyFont="1" applyBorder="1"/>
    <xf numFmtId="0" fontId="2" fillId="0" borderId="3" xfId="0" applyFont="1" applyBorder="1" applyAlignment="1">
      <alignment horizontal="center"/>
    </xf>
    <xf numFmtId="165" fontId="7" fillId="0" borderId="2" xfId="1" applyNumberFormat="1" applyFont="1" applyFill="1" applyBorder="1"/>
    <xf numFmtId="165" fontId="7" fillId="0" borderId="2" xfId="1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" xfId="6" applyFont="1" applyFill="1" applyBorder="1" applyAlignment="1">
      <alignment horizontal="center"/>
    </xf>
    <xf numFmtId="165" fontId="7" fillId="3" borderId="2" xfId="6" applyNumberFormat="1" applyFont="1" applyFill="1" applyBorder="1"/>
    <xf numFmtId="0" fontId="7" fillId="0" borderId="0" xfId="6" applyFont="1" applyFill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9" fillId="3" borderId="3" xfId="6" applyNumberFormat="1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/>
    </xf>
    <xf numFmtId="165" fontId="7" fillId="0" borderId="5" xfId="1" applyNumberFormat="1" applyFont="1" applyFill="1" applyBorder="1"/>
    <xf numFmtId="0" fontId="7" fillId="0" borderId="3" xfId="6" applyFont="1" applyBorder="1" applyAlignment="1">
      <alignment horizontal="center"/>
    </xf>
    <xf numFmtId="165" fontId="7" fillId="0" borderId="0" xfId="1" applyNumberFormat="1" applyFont="1" applyFill="1" applyBorder="1"/>
    <xf numFmtId="0" fontId="12" fillId="0" borderId="3" xfId="6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2" xfId="6" applyNumberFormat="1" applyFont="1" applyBorder="1"/>
    <xf numFmtId="165" fontId="2" fillId="0" borderId="0" xfId="1" applyNumberFormat="1" applyFont="1" applyBorder="1"/>
    <xf numFmtId="165" fontId="10" fillId="2" borderId="2" xfId="1" applyNumberFormat="1" applyFont="1" applyFill="1" applyBorder="1"/>
    <xf numFmtId="3" fontId="10" fillId="2" borderId="2" xfId="6" applyNumberFormat="1" applyFont="1" applyFill="1" applyBorder="1"/>
    <xf numFmtId="165" fontId="2" fillId="0" borderId="2" xfId="1" applyNumberFormat="1" applyFont="1" applyBorder="1"/>
    <xf numFmtId="165" fontId="2" fillId="0" borderId="2" xfId="1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center"/>
    </xf>
    <xf numFmtId="165" fontId="2" fillId="3" borderId="2" xfId="1" applyNumberFormat="1" applyFont="1" applyFill="1" applyBorder="1"/>
    <xf numFmtId="49" fontId="10" fillId="0" borderId="5" xfId="6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/>
    <xf numFmtId="165" fontId="2" fillId="4" borderId="2" xfId="1" applyNumberFormat="1" applyFont="1" applyFill="1" applyBorder="1"/>
    <xf numFmtId="165" fontId="2" fillId="0" borderId="1" xfId="1" applyNumberFormat="1" applyFont="1" applyBorder="1"/>
    <xf numFmtId="165" fontId="2" fillId="3" borderId="1" xfId="1" applyNumberFormat="1" applyFont="1" applyFill="1" applyBorder="1"/>
    <xf numFmtId="165" fontId="2" fillId="0" borderId="2" xfId="1" applyNumberFormat="1" applyFont="1" applyFill="1" applyBorder="1"/>
    <xf numFmtId="165" fontId="2" fillId="0" borderId="0" xfId="1" applyNumberFormat="1" applyFont="1" applyFill="1" applyBorder="1"/>
    <xf numFmtId="166" fontId="2" fillId="0" borderId="0" xfId="2" applyNumberFormat="1" applyFont="1"/>
    <xf numFmtId="10" fontId="2" fillId="0" borderId="0" xfId="2" applyNumberFormat="1" applyFont="1"/>
    <xf numFmtId="9" fontId="2" fillId="0" borderId="0" xfId="2" applyFont="1"/>
    <xf numFmtId="167" fontId="2" fillId="0" borderId="0" xfId="0" applyNumberFormat="1" applyFont="1" applyAlignment="1">
      <alignment horizontal="center"/>
    </xf>
    <xf numFmtId="167" fontId="2" fillId="5" borderId="0" xfId="0" applyNumberFormat="1" applyFont="1" applyFill="1" applyAlignment="1">
      <alignment horizontal="center"/>
    </xf>
    <xf numFmtId="0" fontId="11" fillId="0" borderId="6" xfId="6" applyFont="1" applyBorder="1" applyAlignment="1"/>
    <xf numFmtId="0" fontId="11" fillId="0" borderId="9" xfId="6" applyFont="1" applyBorder="1" applyAlignment="1"/>
    <xf numFmtId="0" fontId="11" fillId="0" borderId="7" xfId="6" applyFont="1" applyBorder="1" applyAlignment="1"/>
    <xf numFmtId="0" fontId="11" fillId="0" borderId="6" xfId="6" applyFont="1" applyFill="1" applyBorder="1" applyAlignment="1"/>
    <xf numFmtId="0" fontId="11" fillId="0" borderId="9" xfId="6" applyFont="1" applyFill="1" applyBorder="1" applyAlignment="1"/>
    <xf numFmtId="0" fontId="11" fillId="0" borderId="7" xfId="6" applyFont="1" applyFill="1" applyBorder="1" applyAlignment="1"/>
    <xf numFmtId="165" fontId="7" fillId="0" borderId="3" xfId="1" applyNumberFormat="1" applyFont="1" applyBorder="1" applyAlignment="1">
      <alignment horizontal="center"/>
    </xf>
    <xf numFmtId="0" fontId="11" fillId="0" borderId="1" xfId="6" applyFont="1" applyFill="1" applyBorder="1" applyAlignment="1"/>
    <xf numFmtId="0" fontId="8" fillId="0" borderId="6" xfId="0" applyFont="1" applyBorder="1" applyAlignment="1"/>
    <xf numFmtId="0" fontId="8" fillId="0" borderId="9" xfId="0" applyFont="1" applyBorder="1" applyAlignment="1"/>
    <xf numFmtId="0" fontId="8" fillId="0" borderId="7" xfId="0" applyFont="1" applyBorder="1" applyAlignment="1"/>
    <xf numFmtId="0" fontId="16" fillId="0" borderId="0" xfId="0" applyFont="1"/>
    <xf numFmtId="167" fontId="16" fillId="6" borderId="9" xfId="0" applyNumberFormat="1" applyFont="1" applyFill="1" applyBorder="1"/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165" fontId="16" fillId="0" borderId="2" xfId="1" applyNumberFormat="1" applyFont="1" applyBorder="1"/>
    <xf numFmtId="168" fontId="16" fillId="0" borderId="2" xfId="1" applyNumberFormat="1" applyFont="1" applyBorder="1"/>
    <xf numFmtId="168" fontId="16" fillId="6" borderId="9" xfId="0" applyNumberFormat="1" applyFont="1" applyFill="1" applyBorder="1"/>
    <xf numFmtId="168" fontId="16" fillId="6" borderId="7" xfId="0" applyNumberFormat="1" applyFont="1" applyFill="1" applyBorder="1"/>
    <xf numFmtId="0" fontId="16" fillId="0" borderId="4" xfId="0" applyFont="1" applyBorder="1" applyAlignment="1">
      <alignment horizontal="center"/>
    </xf>
    <xf numFmtId="0" fontId="16" fillId="0" borderId="4" xfId="0" applyFont="1" applyBorder="1"/>
    <xf numFmtId="165" fontId="16" fillId="0" borderId="4" xfId="1" applyNumberFormat="1" applyFont="1" applyBorder="1"/>
    <xf numFmtId="168" fontId="16" fillId="0" borderId="4" xfId="1" applyNumberFormat="1" applyFont="1" applyBorder="1"/>
    <xf numFmtId="0" fontId="16" fillId="0" borderId="0" xfId="0" applyFont="1" applyAlignment="1">
      <alignment horizontal="center"/>
    </xf>
    <xf numFmtId="168" fontId="16" fillId="0" borderId="1" xfId="1" applyNumberFormat="1" applyFont="1" applyBorder="1"/>
    <xf numFmtId="0" fontId="15" fillId="7" borderId="6" xfId="0" applyFont="1" applyFill="1" applyBorder="1" applyAlignment="1"/>
    <xf numFmtId="0" fontId="15" fillId="7" borderId="9" xfId="0" applyFont="1" applyFill="1" applyBorder="1" applyAlignment="1"/>
    <xf numFmtId="167" fontId="16" fillId="7" borderId="9" xfId="0" applyNumberFormat="1" applyFont="1" applyFill="1" applyBorder="1"/>
    <xf numFmtId="0" fontId="16" fillId="7" borderId="9" xfId="0" applyFont="1" applyFill="1" applyBorder="1"/>
    <xf numFmtId="0" fontId="16" fillId="7" borderId="7" xfId="0" applyFont="1" applyFill="1" applyBorder="1"/>
    <xf numFmtId="168" fontId="16" fillId="7" borderId="9" xfId="0" applyNumberFormat="1" applyFont="1" applyFill="1" applyBorder="1"/>
    <xf numFmtId="168" fontId="16" fillId="7" borderId="7" xfId="0" applyNumberFormat="1" applyFont="1" applyFill="1" applyBorder="1"/>
    <xf numFmtId="0" fontId="15" fillId="0" borderId="0" xfId="0" applyFont="1" applyAlignment="1">
      <alignment horizontal="left"/>
    </xf>
    <xf numFmtId="166" fontId="7" fillId="0" borderId="0" xfId="2" applyNumberFormat="1" applyFont="1" applyFill="1" applyBorder="1"/>
    <xf numFmtId="164" fontId="16" fillId="0" borderId="2" xfId="0" applyNumberFormat="1" applyFont="1" applyBorder="1"/>
    <xf numFmtId="164" fontId="15" fillId="0" borderId="4" xfId="0" applyNumberFormat="1" applyFont="1" applyBorder="1"/>
    <xf numFmtId="165" fontId="15" fillId="0" borderId="4" xfId="1" applyNumberFormat="1" applyFont="1" applyBorder="1"/>
    <xf numFmtId="0" fontId="15" fillId="8" borderId="1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16" fillId="0" borderId="2" xfId="0" applyFont="1" applyFill="1" applyBorder="1"/>
    <xf numFmtId="166" fontId="16" fillId="0" borderId="2" xfId="2" applyNumberFormat="1" applyFont="1" applyFill="1" applyBorder="1"/>
    <xf numFmtId="166" fontId="15" fillId="0" borderId="4" xfId="2" applyNumberFormat="1" applyFont="1" applyFill="1" applyBorder="1"/>
    <xf numFmtId="0" fontId="15" fillId="8" borderId="1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4" fillId="0" borderId="0" xfId="7"/>
    <xf numFmtId="0" fontId="20" fillId="0" borderId="0" xfId="7" applyFont="1"/>
    <xf numFmtId="0" fontId="21" fillId="8" borderId="3" xfId="7" applyFont="1" applyFill="1" applyBorder="1" applyAlignment="1">
      <alignment horizontal="center"/>
    </xf>
    <xf numFmtId="0" fontId="16" fillId="0" borderId="2" xfId="7" applyFont="1" applyBorder="1"/>
    <xf numFmtId="165" fontId="16" fillId="0" borderId="2" xfId="9" applyNumberFormat="1" applyFont="1" applyBorder="1"/>
    <xf numFmtId="165" fontId="22" fillId="0" borderId="2" xfId="9" applyNumberFormat="1" applyFont="1" applyBorder="1"/>
    <xf numFmtId="165" fontId="22" fillId="0" borderId="2" xfId="9" applyNumberFormat="1" applyFont="1" applyFill="1" applyBorder="1"/>
    <xf numFmtId="43" fontId="22" fillId="0" borderId="2" xfId="9" applyFont="1" applyBorder="1" applyAlignment="1">
      <alignment horizontal="center"/>
    </xf>
    <xf numFmtId="0" fontId="15" fillId="9" borderId="3" xfId="7" applyFont="1" applyFill="1" applyBorder="1" applyAlignment="1">
      <alignment horizontal="center"/>
    </xf>
    <xf numFmtId="165" fontId="21" fillId="9" borderId="3" xfId="7" applyNumberFormat="1" applyFont="1" applyFill="1" applyBorder="1"/>
    <xf numFmtId="0" fontId="15" fillId="9" borderId="3" xfId="7" applyFont="1" applyFill="1" applyBorder="1"/>
    <xf numFmtId="165" fontId="21" fillId="9" borderId="3" xfId="9" applyNumberFormat="1" applyFont="1" applyFill="1" applyBorder="1"/>
    <xf numFmtId="0" fontId="16" fillId="0" borderId="2" xfId="7" applyFont="1" applyFill="1" applyBorder="1"/>
    <xf numFmtId="165" fontId="22" fillId="0" borderId="2" xfId="7" applyNumberFormat="1" applyFont="1" applyFill="1" applyBorder="1"/>
    <xf numFmtId="0" fontId="16" fillId="0" borderId="4" xfId="7" applyFont="1" applyFill="1" applyBorder="1"/>
    <xf numFmtId="165" fontId="22" fillId="0" borderId="4" xfId="7" applyNumberFormat="1" applyFont="1" applyFill="1" applyBorder="1"/>
    <xf numFmtId="165" fontId="22" fillId="0" borderId="1" xfId="7" applyNumberFormat="1" applyFont="1" applyFill="1" applyBorder="1"/>
    <xf numFmtId="0" fontId="22" fillId="0" borderId="0" xfId="10" applyFont="1"/>
    <xf numFmtId="165" fontId="22" fillId="0" borderId="0" xfId="10" applyNumberFormat="1" applyFont="1"/>
    <xf numFmtId="0" fontId="21" fillId="9" borderId="3" xfId="10" applyFont="1" applyFill="1" applyBorder="1"/>
    <xf numFmtId="165" fontId="21" fillId="9" borderId="3" xfId="10" applyNumberFormat="1" applyFont="1" applyFill="1" applyBorder="1"/>
    <xf numFmtId="165" fontId="16" fillId="4" borderId="2" xfId="11" applyNumberFormat="1" applyFont="1" applyFill="1" applyBorder="1"/>
    <xf numFmtId="0" fontId="22" fillId="0" borderId="0" xfId="7" applyFont="1"/>
    <xf numFmtId="166" fontId="24" fillId="10" borderId="10" xfId="2" applyNumberFormat="1" applyFont="1" applyFill="1" applyBorder="1"/>
    <xf numFmtId="166" fontId="24" fillId="11" borderId="10" xfId="2" applyNumberFormat="1" applyFont="1" applyFill="1" applyBorder="1"/>
    <xf numFmtId="166" fontId="24" fillId="11" borderId="10" xfId="12" applyNumberFormat="1" applyFont="1" applyFill="1" applyBorder="1"/>
    <xf numFmtId="166" fontId="24" fillId="10" borderId="10" xfId="12" applyNumberFormat="1" applyFont="1" applyFill="1" applyBorder="1"/>
    <xf numFmtId="0" fontId="25" fillId="0" borderId="0" xfId="7" applyFont="1"/>
    <xf numFmtId="43" fontId="7" fillId="0" borderId="0" xfId="1" applyFont="1" applyFill="1" applyBorder="1"/>
    <xf numFmtId="165" fontId="10" fillId="0" borderId="2" xfId="1" applyNumberFormat="1" applyFont="1" applyFill="1" applyBorder="1" applyAlignment="1"/>
    <xf numFmtId="165" fontId="10" fillId="3" borderId="2" xfId="1" applyNumberFormat="1" applyFont="1" applyFill="1" applyBorder="1" applyAlignment="1"/>
    <xf numFmtId="165" fontId="7" fillId="3" borderId="2" xfId="1" applyNumberFormat="1" applyFont="1" applyFill="1" applyBorder="1"/>
    <xf numFmtId="164" fontId="2" fillId="0" borderId="2" xfId="6" applyNumberFormat="1" applyFont="1" applyBorder="1" applyAlignment="1">
      <alignment horizontal="right"/>
    </xf>
    <xf numFmtId="164" fontId="16" fillId="0" borderId="2" xfId="0" applyNumberFormat="1" applyFont="1" applyBorder="1" applyAlignment="1">
      <alignment horizontal="center" vertical="center"/>
    </xf>
    <xf numFmtId="169" fontId="16" fillId="0" borderId="2" xfId="1" applyNumberFormat="1" applyFont="1" applyBorder="1" applyAlignment="1">
      <alignment horizontal="center" vertical="center"/>
    </xf>
    <xf numFmtId="164" fontId="15" fillId="0" borderId="4" xfId="0" quotePrefix="1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5" fillId="7" borderId="9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28" fillId="0" borderId="2" xfId="0" applyFont="1" applyBorder="1"/>
    <xf numFmtId="166" fontId="16" fillId="7" borderId="9" xfId="0" applyNumberFormat="1" applyFont="1" applyFill="1" applyBorder="1"/>
    <xf numFmtId="43" fontId="2" fillId="0" borderId="0" xfId="0" applyNumberFormat="1" applyFont="1"/>
    <xf numFmtId="43" fontId="2" fillId="0" borderId="0" xfId="1" applyFont="1"/>
    <xf numFmtId="41" fontId="7" fillId="0" borderId="0" xfId="16" applyFont="1" applyFill="1" applyBorder="1"/>
    <xf numFmtId="41" fontId="10" fillId="0" borderId="2" xfId="16" applyFont="1" applyFill="1" applyBorder="1" applyAlignment="1"/>
    <xf numFmtId="3" fontId="7" fillId="3" borderId="8" xfId="6" applyNumberFormat="1" applyFont="1" applyFill="1" applyBorder="1"/>
    <xf numFmtId="41" fontId="7" fillId="0" borderId="8" xfId="16" applyFont="1" applyFill="1" applyBorder="1" applyAlignment="1">
      <alignment horizontal="right"/>
    </xf>
    <xf numFmtId="165" fontId="7" fillId="0" borderId="8" xfId="1" applyNumberFormat="1" applyFont="1" applyFill="1" applyBorder="1"/>
    <xf numFmtId="165" fontId="7" fillId="3" borderId="8" xfId="6" applyNumberFormat="1" applyFont="1" applyFill="1" applyBorder="1"/>
    <xf numFmtId="41" fontId="7" fillId="0" borderId="8" xfId="16" applyFont="1" applyFill="1" applyBorder="1"/>
    <xf numFmtId="41" fontId="7" fillId="0" borderId="2" xfId="16" applyFont="1" applyFill="1" applyBorder="1"/>
    <xf numFmtId="49" fontId="29" fillId="12" borderId="10" xfId="7" applyNumberFormat="1" applyFont="1" applyFill="1" applyBorder="1" applyAlignment="1">
      <alignment horizontal="center"/>
    </xf>
    <xf numFmtId="49" fontId="29" fillId="12" borderId="14" xfId="7" applyNumberFormat="1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8" fillId="0" borderId="3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5" fillId="7" borderId="3" xfId="0" applyFont="1" applyFill="1" applyBorder="1" applyAlignment="1">
      <alignment horizontal="right"/>
    </xf>
    <xf numFmtId="0" fontId="16" fillId="6" borderId="3" xfId="0" applyFont="1" applyFill="1" applyBorder="1" applyAlignment="1">
      <alignment horizontal="right"/>
    </xf>
    <xf numFmtId="0" fontId="14" fillId="0" borderId="13" xfId="0" applyFont="1" applyBorder="1" applyAlignment="1"/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3" xfId="0" applyFont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67" fontId="18" fillId="0" borderId="4" xfId="0" applyNumberFormat="1" applyFont="1" applyBorder="1" applyAlignment="1">
      <alignment horizontal="center" vertical="center"/>
    </xf>
    <xf numFmtId="0" fontId="15" fillId="7" borderId="6" xfId="0" applyFont="1" applyFill="1" applyBorder="1" applyAlignment="1">
      <alignment horizontal="left"/>
    </xf>
    <xf numFmtId="0" fontId="15" fillId="7" borderId="9" xfId="0" applyFont="1" applyFill="1" applyBorder="1" applyAlignment="1">
      <alignment horizontal="left"/>
    </xf>
    <xf numFmtId="0" fontId="16" fillId="6" borderId="6" xfId="0" applyFont="1" applyFill="1" applyBorder="1" applyAlignment="1">
      <alignment horizontal="left"/>
    </xf>
    <xf numFmtId="0" fontId="16" fillId="6" borderId="9" xfId="0" applyFont="1" applyFill="1" applyBorder="1" applyAlignment="1">
      <alignment horizontal="left"/>
    </xf>
    <xf numFmtId="49" fontId="10" fillId="0" borderId="3" xfId="6" applyNumberFormat="1" applyFont="1" applyFill="1" applyBorder="1" applyAlignment="1">
      <alignment horizontal="center" vertical="center"/>
    </xf>
    <xf numFmtId="49" fontId="9" fillId="0" borderId="3" xfId="6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165" fontId="3" fillId="3" borderId="2" xfId="1" applyNumberFormat="1" applyFont="1" applyFill="1" applyBorder="1" applyAlignment="1">
      <alignment horizontal="center" vertical="center"/>
    </xf>
    <xf numFmtId="165" fontId="3" fillId="3" borderId="4" xfId="1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10" fillId="0" borderId="3" xfId="6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1" fillId="0" borderId="0" xfId="7" applyFont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21" fillId="8" borderId="3" xfId="7" applyFont="1" applyFill="1" applyBorder="1" applyAlignment="1">
      <alignment horizontal="center" vertical="center"/>
    </xf>
    <xf numFmtId="0" fontId="15" fillId="8" borderId="3" xfId="7" applyFont="1" applyFill="1" applyBorder="1" applyAlignment="1">
      <alignment horizontal="center"/>
    </xf>
  </cellXfs>
  <cellStyles count="17">
    <cellStyle name="Comma" xfId="1" builtinId="3"/>
    <cellStyle name="Comma [0]" xfId="16" builtinId="6"/>
    <cellStyle name="Comma [0] 2" xfId="3"/>
    <cellStyle name="Comma [0] 3 2" xfId="4"/>
    <cellStyle name="Comma [0] 4" xfId="5"/>
    <cellStyle name="Comma 2" xfId="9"/>
    <cellStyle name="Comma 3" xfId="11"/>
    <cellStyle name="Normal" xfId="0" builtinId="0"/>
    <cellStyle name="Normal 2" xfId="6"/>
    <cellStyle name="Normal 3" xfId="7"/>
    <cellStyle name="Normal 4" xfId="8"/>
    <cellStyle name="Normal 5" xfId="10"/>
    <cellStyle name="Normal 6" xfId="13"/>
    <cellStyle name="Normal 7" xfId="14"/>
    <cellStyle name="Percent" xfId="2" builtinId="5"/>
    <cellStyle name="Percent 2" xfId="12"/>
    <cellStyle name="Percent 3" xfId="15"/>
  </cellStyles>
  <dxfs count="7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By </a:t>
            </a:r>
            <a:r>
              <a:rPr lang="en-US"/>
              <a:t>Type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tx>
            <c:strRef>
              <c:f>SUMMARY_INDO!$A$8</c:f>
              <c:strCache>
                <c:ptCount val="1"/>
                <c:pt idx="0">
                  <c:v>B. Jenis Simpanan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SUMMARY_INDO!$B$9:$B$13</c:f>
              <c:strCache>
                <c:ptCount val="5"/>
                <c:pt idx="0">
                  <c:v>Giro</c:v>
                </c:pt>
                <c:pt idx="1">
                  <c:v>Tabungan</c:v>
                </c:pt>
                <c:pt idx="2">
                  <c:v>Deposit on Call</c:v>
                </c:pt>
                <c:pt idx="3">
                  <c:v>Deposito</c:v>
                </c:pt>
                <c:pt idx="4">
                  <c:v>Sertifikat Deposito</c:v>
                </c:pt>
              </c:strCache>
            </c:strRef>
          </c:cat>
          <c:val>
            <c:numRef>
              <c:f>SUMMARY_INDO!$C$9:$C$13</c:f>
              <c:numCache>
                <c:formatCode>_(* #,##0_);_(* \(#,##0\);_(* "-"??_);_(@_)</c:formatCode>
                <c:ptCount val="5"/>
                <c:pt idx="0">
                  <c:v>1493117.1836633249</c:v>
                </c:pt>
                <c:pt idx="1">
                  <c:v>1952727.6344997198</c:v>
                </c:pt>
                <c:pt idx="2">
                  <c:v>71816.210683567988</c:v>
                </c:pt>
                <c:pt idx="3">
                  <c:v>2541174.4911837755</c:v>
                </c:pt>
                <c:pt idx="4">
                  <c:v>18543.278013723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658357306148345"/>
          <c:y val="0.25985017497812773"/>
          <c:w val="0.40247550241342828"/>
          <c:h val="0.67533501020705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By Tiering of</a:t>
            </a:r>
            <a:r>
              <a:rPr lang="id-ID" baseline="0"/>
              <a:t> Nominal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tx>
            <c:strRef>
              <c:f>SUMMARY_INDO!$A$20</c:f>
              <c:strCache>
                <c:ptCount val="1"/>
                <c:pt idx="0">
                  <c:v>E. Tiering Nominal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2.221928038690707E-2"/>
                  <c:y val="-0.121151637675150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9001885820114026E-2"/>
                  <c:y val="-9.78532458145447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8752357275142984E-3"/>
                  <c:y val="0.144450029535756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969751841935576E-2"/>
                  <c:y val="0.1444500295357566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219280386907115E-2"/>
                  <c:y val="-0.116491959303029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40642679563569E-2"/>
                  <c:y val="-0.116491959303029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SUMMARY_INDO!$B$71:$B$77</c:f>
              <c:strCache>
                <c:ptCount val="7"/>
                <c:pt idx="0">
                  <c:v>N ≤ 100 juta</c:v>
                </c:pt>
                <c:pt idx="1">
                  <c:v>100 juta &lt; N ≤ 200 juta</c:v>
                </c:pt>
                <c:pt idx="2">
                  <c:v>200 juta &lt; N ≤ 500 juta</c:v>
                </c:pt>
                <c:pt idx="3">
                  <c:v>500 juta &lt; N ≤ 1 miliar</c:v>
                </c:pt>
                <c:pt idx="4">
                  <c:v>1 miliar &lt; N ≤ 2 miliar</c:v>
                </c:pt>
                <c:pt idx="5">
                  <c:v>2 miliar &lt; N ≤ 5 miliar</c:v>
                </c:pt>
                <c:pt idx="6">
                  <c:v>N &gt; 5 miliar</c:v>
                </c:pt>
              </c:strCache>
            </c:strRef>
          </c:cat>
          <c:val>
            <c:numRef>
              <c:f>SUMMARY_INDO!$C$71:$C$77</c:f>
              <c:numCache>
                <c:formatCode>_(* #,##0_);_(* \(#,##0\);_(* "-"??_);_(@_)</c:formatCode>
                <c:ptCount val="7"/>
                <c:pt idx="0">
                  <c:v>296187788</c:v>
                </c:pt>
                <c:pt idx="1">
                  <c:v>2510518</c:v>
                </c:pt>
                <c:pt idx="2">
                  <c:v>1741319</c:v>
                </c:pt>
                <c:pt idx="3">
                  <c:v>678100</c:v>
                </c:pt>
                <c:pt idx="4">
                  <c:v>296967</c:v>
                </c:pt>
                <c:pt idx="5">
                  <c:v>180380</c:v>
                </c:pt>
                <c:pt idx="6">
                  <c:v>102883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658357306148345"/>
          <c:y val="0.25985017497812773"/>
          <c:w val="0.40247550241342828"/>
          <c:h val="0.67533501020705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By Group of Banks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tx>
            <c:strRef>
              <c:f>SUMMARY_INDO!$A$28</c:f>
              <c:strCache>
                <c:ptCount val="1"/>
                <c:pt idx="0">
                  <c:v>F. Kepemilikan Bank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SUMMARY_INDO!$B$79:$B$83</c:f>
              <c:strCache>
                <c:ptCount val="5"/>
                <c:pt idx="0">
                  <c:v>BUMN</c:v>
                </c:pt>
                <c:pt idx="1">
                  <c:v>BPD</c:v>
                </c:pt>
                <c:pt idx="2">
                  <c:v>Swasta Nasional</c:v>
                </c:pt>
                <c:pt idx="3">
                  <c:v>Campuran</c:v>
                </c:pt>
                <c:pt idx="4">
                  <c:v>Asing</c:v>
                </c:pt>
              </c:strCache>
            </c:strRef>
          </c:cat>
          <c:val>
            <c:numRef>
              <c:f>SUMMARY_INDO!$C$79:$C$83</c:f>
              <c:numCache>
                <c:formatCode>_(* #,##0_);_(* \(#,##0\);_(* "-"??_);_(@_)</c:formatCode>
                <c:ptCount val="5"/>
                <c:pt idx="0">
                  <c:v>190733241</c:v>
                </c:pt>
                <c:pt idx="1">
                  <c:v>34891319</c:v>
                </c:pt>
                <c:pt idx="2">
                  <c:v>74988324</c:v>
                </c:pt>
                <c:pt idx="3">
                  <c:v>857044</c:v>
                </c:pt>
                <c:pt idx="4">
                  <c:v>228027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658357306148345"/>
          <c:y val="0.25985017497812773"/>
          <c:w val="0.40247550241342828"/>
          <c:h val="0.67533501020705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 sz="1400" b="0"/>
              <a:t>By Currency</a:t>
            </a:r>
            <a:endParaRPr lang="en-US" sz="1400" b="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tx>
            <c:strRef>
              <c:f>SUMMARY_INDO!$A$34</c:f>
              <c:strCache>
                <c:ptCount val="1"/>
                <c:pt idx="0">
                  <c:v>G. Valuta Simpanan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numFmt formatCode="0.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SUMMARY_INDO!$B$85:$B$86</c:f>
              <c:strCache>
                <c:ptCount val="2"/>
                <c:pt idx="0">
                  <c:v>Rupiah (IDR)</c:v>
                </c:pt>
                <c:pt idx="1">
                  <c:v>Valas</c:v>
                </c:pt>
              </c:strCache>
            </c:strRef>
          </c:cat>
          <c:val>
            <c:numRef>
              <c:f>SUMMARY_INDO!$C$85:$C$86</c:f>
              <c:numCache>
                <c:formatCode>_(* #,##0_);_(* \(#,##0\);_(* "-"??_);_(@_)</c:formatCode>
                <c:ptCount val="2"/>
                <c:pt idx="0">
                  <c:v>300366492</c:v>
                </c:pt>
                <c:pt idx="1">
                  <c:v>1331463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 sz="1400" b="0"/>
              <a:t>Number of Insured</a:t>
            </a:r>
            <a:endParaRPr lang="en-US" sz="1400" b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tx>
            <c:strRef>
              <c:f>SUMMARY_INDO!$A$97</c:f>
              <c:strCache>
                <c:ptCount val="1"/>
                <c:pt idx="0">
                  <c:v>I. Cakupan Penjaminan (Rp 2 m)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numFmt formatCode="0.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SUMMARY_INDO!$B$98:$B$99</c:f>
              <c:strCache>
                <c:ptCount val="2"/>
                <c:pt idx="0">
                  <c:v>Dijamin penuh (≤ Rp 2 miliar)</c:v>
                </c:pt>
                <c:pt idx="1">
                  <c:v>Dijamin sebagian* (&gt; Rp 2 miliar)</c:v>
                </c:pt>
              </c:strCache>
            </c:strRef>
          </c:cat>
          <c:val>
            <c:numRef>
              <c:f>SUMMARY_INDO!$C$98:$C$99</c:f>
              <c:numCache>
                <c:formatCode>_(* #,##0_);_(* \(#,##0\);_(* "-"??_);_(@_)</c:formatCode>
                <c:ptCount val="2"/>
                <c:pt idx="0">
                  <c:v>301414692</c:v>
                </c:pt>
                <c:pt idx="1">
                  <c:v>283263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433869259265958"/>
          <c:y val="0.41012015728426704"/>
          <c:w val="0.40084845381606909"/>
          <c:h val="0.3013306495552577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 sz="1400" b="0"/>
              <a:t>By Ownership</a:t>
            </a:r>
            <a:endParaRPr lang="en-US" sz="1400" b="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tx>
            <c:strRef>
              <c:f>SUMMARY_INDO!$A$14</c:f>
              <c:strCache>
                <c:ptCount val="1"/>
                <c:pt idx="0">
                  <c:v>C. Kepemilikan Simpanan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numFmt formatCode="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SUMMARY_INDO!$B$15:$B$16</c:f>
              <c:strCache>
                <c:ptCount val="2"/>
                <c:pt idx="0">
                  <c:v>DPK</c:v>
                </c:pt>
                <c:pt idx="1">
                  <c:v>Simpanan dari Bank Lain</c:v>
                </c:pt>
              </c:strCache>
            </c:strRef>
          </c:cat>
          <c:val>
            <c:numRef>
              <c:f>SUMMARY_INDO!$C$15:$C$16</c:f>
              <c:numCache>
                <c:formatCode>_(* #,##0_);_(* \(#,##0\);_(* "-"??_);_(@_)</c:formatCode>
                <c:ptCount val="2"/>
                <c:pt idx="0">
                  <c:v>5981803.2177651096</c:v>
                </c:pt>
                <c:pt idx="1">
                  <c:v>95575.580279008049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 sz="1400" b="0"/>
              <a:t>By Type of Business</a:t>
            </a:r>
            <a:endParaRPr lang="en-US" sz="1400" b="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tx>
            <c:strRef>
              <c:f>SUMMARY_INDO!$A$17</c:f>
              <c:strCache>
                <c:ptCount val="1"/>
                <c:pt idx="0">
                  <c:v>D. Jenis Usaha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SUMMARY_INDO!$B$18:$B$19</c:f>
              <c:strCache>
                <c:ptCount val="2"/>
                <c:pt idx="0">
                  <c:v>Konvensional</c:v>
                </c:pt>
                <c:pt idx="1">
                  <c:v>Syariah</c:v>
                </c:pt>
              </c:strCache>
            </c:strRef>
          </c:cat>
          <c:val>
            <c:numRef>
              <c:f>SUMMARY_INDO!$C$18:$C$19</c:f>
              <c:numCache>
                <c:formatCode>_(* #,##0_);_(* \(#,##0\);_(* "-"??_);_(@_)</c:formatCode>
                <c:ptCount val="2"/>
                <c:pt idx="0">
                  <c:v>5786283.2863571774</c:v>
                </c:pt>
                <c:pt idx="1">
                  <c:v>291095.51168694388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By Group of Banks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tx>
            <c:strRef>
              <c:f>SUMMARY_INDO!$A$28</c:f>
              <c:strCache>
                <c:ptCount val="1"/>
                <c:pt idx="0">
                  <c:v>F. Kepemilikan Bank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3"/>
              <c:layout>
                <c:manualLayout>
                  <c:x val="-2.4806199127759349E-2"/>
                  <c:y val="-0.1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806199127759346E-3"/>
                  <c:y val="-0.1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SUMMARY_INDO!$B$29:$B$33</c:f>
              <c:strCache>
                <c:ptCount val="5"/>
                <c:pt idx="0">
                  <c:v>BUMN</c:v>
                </c:pt>
                <c:pt idx="1">
                  <c:v>BPD</c:v>
                </c:pt>
                <c:pt idx="2">
                  <c:v>Swasta Nasional</c:v>
                </c:pt>
                <c:pt idx="3">
                  <c:v>Campuran</c:v>
                </c:pt>
                <c:pt idx="4">
                  <c:v>Asing</c:v>
                </c:pt>
              </c:strCache>
            </c:strRef>
          </c:cat>
          <c:val>
            <c:numRef>
              <c:f>SUMMARY_INDO!$C$29:$C$33</c:f>
              <c:numCache>
                <c:formatCode>_(* #,##0_);_(* \(#,##0\);_(* "-"??_);_(@_)</c:formatCode>
                <c:ptCount val="5"/>
                <c:pt idx="0">
                  <c:v>2596337.388208631</c:v>
                </c:pt>
                <c:pt idx="1">
                  <c:v>537464.48946875543</c:v>
                </c:pt>
                <c:pt idx="2">
                  <c:v>2565784.3574274383</c:v>
                </c:pt>
                <c:pt idx="3">
                  <c:v>179950.86893338303</c:v>
                </c:pt>
                <c:pt idx="4">
                  <c:v>197841.69400590201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658357306148345"/>
          <c:y val="0.25985017497812773"/>
          <c:w val="0.40247550241342828"/>
          <c:h val="0.67533501020705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 sz="1400" b="0"/>
              <a:t>By Currency</a:t>
            </a:r>
            <a:endParaRPr lang="en-US" sz="1400" b="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tx>
            <c:strRef>
              <c:f>SUMMARY_INDO!$A$34</c:f>
              <c:strCache>
                <c:ptCount val="1"/>
                <c:pt idx="0">
                  <c:v>G. Valuta Simpanan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SUMMARY_INDO!$B$35:$B$36</c:f>
              <c:strCache>
                <c:ptCount val="2"/>
                <c:pt idx="0">
                  <c:v>Rupiah (IDR)</c:v>
                </c:pt>
                <c:pt idx="1">
                  <c:v>Valas</c:v>
                </c:pt>
              </c:strCache>
            </c:strRef>
          </c:cat>
          <c:val>
            <c:numRef>
              <c:f>SUMMARY_INDO!$C$35:$C$36</c:f>
              <c:numCache>
                <c:formatCode>_(* #,##0_);_(* \(#,##0\);_(* "-"??_);_(@_)</c:formatCode>
                <c:ptCount val="2"/>
                <c:pt idx="0">
                  <c:v>5247465.8162960336</c:v>
                </c:pt>
                <c:pt idx="1">
                  <c:v>829912.9817480871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By Tiering of</a:t>
            </a:r>
            <a:r>
              <a:rPr lang="id-ID" baseline="0"/>
              <a:t> Nominal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tx>
            <c:strRef>
              <c:f>SUMMARY_INDO!$A$20</c:f>
              <c:strCache>
                <c:ptCount val="1"/>
                <c:pt idx="0">
                  <c:v>E. Tiering Nominal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SUMMARY_INDO!$B$21:$B$27</c:f>
              <c:strCache>
                <c:ptCount val="7"/>
                <c:pt idx="0">
                  <c:v>N ≤ 100 juta</c:v>
                </c:pt>
                <c:pt idx="1">
                  <c:v>100 juta &lt; N ≤ 200 juta</c:v>
                </c:pt>
                <c:pt idx="2">
                  <c:v>200 juta &lt; N ≤ 500 juta</c:v>
                </c:pt>
                <c:pt idx="3">
                  <c:v>500 juta &lt; N ≤ 1 miliar</c:v>
                </c:pt>
                <c:pt idx="4">
                  <c:v>1 miliar &lt; N ≤ 2 miliar</c:v>
                </c:pt>
                <c:pt idx="5">
                  <c:v>2 miliar &lt; N ≤ 5 miliar</c:v>
                </c:pt>
                <c:pt idx="6">
                  <c:v>N &gt; 5 miliar</c:v>
                </c:pt>
              </c:strCache>
            </c:strRef>
          </c:cat>
          <c:val>
            <c:numRef>
              <c:f>SUMMARY_INDO!$C$21:$C$27</c:f>
              <c:numCache>
                <c:formatCode>_(* #,##0_);_(* \(#,##0\);_(* "-"??_);_(@_)</c:formatCode>
                <c:ptCount val="7"/>
                <c:pt idx="0">
                  <c:v>883046.64054045011</c:v>
                </c:pt>
                <c:pt idx="1">
                  <c:v>352148.64890968084</c:v>
                </c:pt>
                <c:pt idx="2">
                  <c:v>557630.92520251672</c:v>
                </c:pt>
                <c:pt idx="3">
                  <c:v>490298.12743433402</c:v>
                </c:pt>
                <c:pt idx="4">
                  <c:v>422459.48825754796</c:v>
                </c:pt>
                <c:pt idx="5">
                  <c:v>563772.07685014093</c:v>
                </c:pt>
                <c:pt idx="6">
                  <c:v>2808022.8908494427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658357306148345"/>
          <c:y val="0.25985017497812773"/>
          <c:w val="0.40247550241342828"/>
          <c:h val="0.67533501020705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 sz="1400" b="0"/>
              <a:t>Insurable Deposits</a:t>
            </a:r>
            <a:endParaRPr lang="en-US" sz="1400" b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tx>
            <c:strRef>
              <c:f>SUMMARY_INDO!$A$47</c:f>
              <c:strCache>
                <c:ptCount val="1"/>
                <c:pt idx="0">
                  <c:v>I. Cakupan Penjaminan (Rp 2 m)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SUMMARY_INDO!$B$48:$B$50</c:f>
              <c:strCache>
                <c:ptCount val="3"/>
                <c:pt idx="0">
                  <c:v>Dijamin penuh (≤ Rp 2 miliar)</c:v>
                </c:pt>
                <c:pt idx="1">
                  <c:v>Dijamin sebagian* (&gt; Rp 2 miliar)</c:v>
                </c:pt>
                <c:pt idx="2">
                  <c:v>Tidak dijamin (&gt; Rp 2 miliar)</c:v>
                </c:pt>
              </c:strCache>
            </c:strRef>
          </c:cat>
          <c:val>
            <c:numRef>
              <c:f>SUMMARY_INDO!$C$48:$C$50</c:f>
              <c:numCache>
                <c:formatCode>_(* #,##0_);_(* \(#,##0\);_(* "-"??_);_(@_)</c:formatCode>
                <c:ptCount val="3"/>
                <c:pt idx="0">
                  <c:v>2705583.830344528</c:v>
                </c:pt>
                <c:pt idx="1">
                  <c:v>566526</c:v>
                </c:pt>
                <c:pt idx="2">
                  <c:v>2805269.9676995841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240324019744959"/>
          <c:y val="0.33585265383493729"/>
          <c:w val="0.41271304032589484"/>
          <c:h val="0.4490813648293963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By Type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tx>
            <c:strRef>
              <c:f>SUMMARY_INDO!$A$8</c:f>
              <c:strCache>
                <c:ptCount val="1"/>
                <c:pt idx="0">
                  <c:v>B. Jenis Simpanan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9.1168837177385387E-2"/>
                  <c:y val="-0.1016578702630706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93023168599337E-2"/>
                  <c:y val="-9.72222222222222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428184000524131E-2"/>
                  <c:y val="-0.1389720529603149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625990415189557E-2"/>
                  <c:y val="-0.1343979475384249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SUMMARY_INDO!$B$59:$B$63</c:f>
              <c:strCache>
                <c:ptCount val="5"/>
                <c:pt idx="0">
                  <c:v>Giro</c:v>
                </c:pt>
                <c:pt idx="1">
                  <c:v>Tabungan</c:v>
                </c:pt>
                <c:pt idx="2">
                  <c:v>Deposit on Call</c:v>
                </c:pt>
                <c:pt idx="3">
                  <c:v>Deposito</c:v>
                </c:pt>
                <c:pt idx="4">
                  <c:v>Sertifikat Deposito</c:v>
                </c:pt>
              </c:strCache>
            </c:strRef>
          </c:cat>
          <c:val>
            <c:numRef>
              <c:f>SUMMARY_INDO!$C$59:$C$63</c:f>
              <c:numCache>
                <c:formatCode>_(* #,##0_);_(* \(#,##0\);_(* "-"??_);_(@_)</c:formatCode>
                <c:ptCount val="5"/>
                <c:pt idx="0">
                  <c:v>3621507</c:v>
                </c:pt>
                <c:pt idx="1">
                  <c:v>293235696</c:v>
                </c:pt>
                <c:pt idx="2">
                  <c:v>6637</c:v>
                </c:pt>
                <c:pt idx="3">
                  <c:v>4833777</c:v>
                </c:pt>
                <c:pt idx="4">
                  <c:v>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658357306148345"/>
          <c:y val="0.25985017497812773"/>
          <c:w val="0.40247550241342828"/>
          <c:h val="0.67533501020705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 sz="1400" b="0"/>
              <a:t>By Ownership</a:t>
            </a:r>
            <a:endParaRPr lang="en-US" sz="1400" b="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tx>
            <c:strRef>
              <c:f>SUMMARY_INDO!$A$14</c:f>
              <c:strCache>
                <c:ptCount val="1"/>
                <c:pt idx="0">
                  <c:v>C. Kepemilikan Simpanan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SUMMARY_INDO!$B$65:$B$66</c:f>
              <c:strCache>
                <c:ptCount val="2"/>
                <c:pt idx="0">
                  <c:v>DPK</c:v>
                </c:pt>
                <c:pt idx="1">
                  <c:v>Simpanan dari Bank Lain</c:v>
                </c:pt>
              </c:strCache>
            </c:strRef>
          </c:cat>
          <c:val>
            <c:numRef>
              <c:f>SUMMARY_INDO!$C$65:$C$66</c:f>
              <c:numCache>
                <c:formatCode>_(* #,##0_);_(* \(#,##0\);_(* "-"??_);_(@_)</c:formatCode>
                <c:ptCount val="2"/>
                <c:pt idx="0">
                  <c:v>301672166</c:v>
                </c:pt>
                <c:pt idx="1">
                  <c:v>25789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 sz="1400" b="0"/>
              <a:t>By Type of Business</a:t>
            </a:r>
            <a:endParaRPr lang="en-US" sz="1400" b="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tx>
            <c:strRef>
              <c:f>SUMMARY_INDO!$A$14</c:f>
              <c:strCache>
                <c:ptCount val="1"/>
                <c:pt idx="0">
                  <c:v>C. Kepemilikan Simpanan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numFmt formatCode="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SUMMARY_INDO!$B$68:$B$69</c:f>
              <c:strCache>
                <c:ptCount val="2"/>
                <c:pt idx="0">
                  <c:v>Konvensional</c:v>
                </c:pt>
                <c:pt idx="1">
                  <c:v>Syariah</c:v>
                </c:pt>
              </c:strCache>
            </c:strRef>
          </c:cat>
          <c:val>
            <c:numRef>
              <c:f>SUMMARY_INDO!$C$68:$C$69</c:f>
              <c:numCache>
                <c:formatCode>_(* #,##0_);_(* \(#,##0\);_(* "-"??_);_(@_)</c:formatCode>
                <c:ptCount val="2"/>
                <c:pt idx="0">
                  <c:v>274852192</c:v>
                </c:pt>
                <c:pt idx="1">
                  <c:v>26845763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547687</xdr:colOff>
      <xdr:row>5</xdr:row>
      <xdr:rowOff>180975</xdr:rowOff>
    </xdr:from>
    <xdr:to>
      <xdr:col>21</xdr:col>
      <xdr:colOff>180975</xdr:colOff>
      <xdr:row>18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38100</xdr:colOff>
      <xdr:row>20</xdr:row>
      <xdr:rowOff>209550</xdr:rowOff>
    </xdr:from>
    <xdr:to>
      <xdr:col>30</xdr:col>
      <xdr:colOff>280988</xdr:colOff>
      <xdr:row>33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533400</xdr:colOff>
      <xdr:row>5</xdr:row>
      <xdr:rowOff>190500</xdr:rowOff>
    </xdr:from>
    <xdr:to>
      <xdr:col>30</xdr:col>
      <xdr:colOff>166688</xdr:colOff>
      <xdr:row>18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571500</xdr:colOff>
      <xdr:row>20</xdr:row>
      <xdr:rowOff>209550</xdr:rowOff>
    </xdr:from>
    <xdr:to>
      <xdr:col>39</xdr:col>
      <xdr:colOff>204788</xdr:colOff>
      <xdr:row>33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561975</xdr:colOff>
      <xdr:row>5</xdr:row>
      <xdr:rowOff>200025</xdr:rowOff>
    </xdr:from>
    <xdr:to>
      <xdr:col>39</xdr:col>
      <xdr:colOff>195263</xdr:colOff>
      <xdr:row>18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40</xdr:col>
      <xdr:colOff>38100</xdr:colOff>
      <xdr:row>20</xdr:row>
      <xdr:rowOff>209550</xdr:rowOff>
    </xdr:from>
    <xdr:to>
      <xdr:col>48</xdr:col>
      <xdr:colOff>280988</xdr:colOff>
      <xdr:row>33</xdr:row>
      <xdr:rowOff>104775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438150</xdr:colOff>
      <xdr:row>56</xdr:row>
      <xdr:rowOff>9525</xdr:rowOff>
    </xdr:from>
    <xdr:to>
      <xdr:col>21</xdr:col>
      <xdr:colOff>71438</xdr:colOff>
      <xdr:row>68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409575</xdr:colOff>
      <xdr:row>70</xdr:row>
      <xdr:rowOff>209550</xdr:rowOff>
    </xdr:from>
    <xdr:to>
      <xdr:col>21</xdr:col>
      <xdr:colOff>42863</xdr:colOff>
      <xdr:row>83</xdr:row>
      <xdr:rowOff>104775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400050</xdr:colOff>
      <xdr:row>56</xdr:row>
      <xdr:rowOff>38100</xdr:rowOff>
    </xdr:from>
    <xdr:to>
      <xdr:col>30</xdr:col>
      <xdr:colOff>33338</xdr:colOff>
      <xdr:row>68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387804</xdr:colOff>
      <xdr:row>71</xdr:row>
      <xdr:rowOff>13608</xdr:rowOff>
    </xdr:from>
    <xdr:to>
      <xdr:col>30</xdr:col>
      <xdr:colOff>21093</xdr:colOff>
      <xdr:row>83</xdr:row>
      <xdr:rowOff>126546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523875</xdr:colOff>
      <xdr:row>56</xdr:row>
      <xdr:rowOff>40821</xdr:rowOff>
    </xdr:from>
    <xdr:to>
      <xdr:col>39</xdr:col>
      <xdr:colOff>157162</xdr:colOff>
      <xdr:row>68</xdr:row>
      <xdr:rowOff>153759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30</xdr:col>
      <xdr:colOff>537482</xdr:colOff>
      <xdr:row>71</xdr:row>
      <xdr:rowOff>20411</xdr:rowOff>
    </xdr:from>
    <xdr:to>
      <xdr:col>39</xdr:col>
      <xdr:colOff>170770</xdr:colOff>
      <xdr:row>83</xdr:row>
      <xdr:rowOff>133350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39</xdr:col>
      <xdr:colOff>476250</xdr:colOff>
      <xdr:row>56</xdr:row>
      <xdr:rowOff>27215</xdr:rowOff>
    </xdr:from>
    <xdr:to>
      <xdr:col>48</xdr:col>
      <xdr:colOff>109538</xdr:colOff>
      <xdr:row>68</xdr:row>
      <xdr:rowOff>140154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571501</xdr:colOff>
      <xdr:row>20</xdr:row>
      <xdr:rowOff>176893</xdr:rowOff>
    </xdr:from>
    <xdr:to>
      <xdr:col>21</xdr:col>
      <xdr:colOff>204789</xdr:colOff>
      <xdr:row>33</xdr:row>
      <xdr:rowOff>72117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82"/>
  <sheetViews>
    <sheetView showGridLines="0" tabSelected="1" workbookViewId="0">
      <pane ySplit="2" topLeftCell="A60" activePane="bottomLeft" state="frozen"/>
      <selection pane="bottomLeft" activeCell="D98" sqref="D98"/>
    </sheetView>
  </sheetViews>
  <sheetFormatPr defaultRowHeight="14.25" x14ac:dyDescent="0.25"/>
  <cols>
    <col min="1" max="1" width="10" style="4" bestFit="1" customWidth="1"/>
    <col min="2" max="2" width="14.5703125" style="5" bestFit="1" customWidth="1"/>
    <col min="3" max="3" width="12.42578125" style="5" bestFit="1" customWidth="1"/>
    <col min="4" max="4" width="14.5703125" style="5" bestFit="1" customWidth="1"/>
    <col min="5" max="5" width="9" style="5" bestFit="1" customWidth="1"/>
    <col min="6" max="6" width="12.42578125" style="5" bestFit="1" customWidth="1"/>
    <col min="7" max="7" width="13.7109375" style="5" bestFit="1" customWidth="1"/>
    <col min="8" max="8" width="14.5703125" style="5" bestFit="1" customWidth="1"/>
    <col min="9" max="9" width="14.5703125" style="4" bestFit="1" customWidth="1"/>
    <col min="10" max="10" width="21.85546875" style="4" bestFit="1" customWidth="1"/>
    <col min="11" max="11" width="14.5703125" style="4" bestFit="1" customWidth="1"/>
    <col min="12" max="12" width="14.5703125" style="22" bestFit="1" customWidth="1"/>
    <col min="13" max="13" width="13.5703125" style="4" bestFit="1" customWidth="1"/>
    <col min="14" max="14" width="14.5703125" style="4" bestFit="1" customWidth="1"/>
    <col min="15" max="15" width="14.7109375" style="4" bestFit="1" customWidth="1"/>
    <col min="16" max="17" width="15.42578125" style="4" bestFit="1" customWidth="1"/>
    <col min="18" max="18" width="13.7109375" style="4" bestFit="1" customWidth="1"/>
    <col min="19" max="20" width="12.28515625" style="4" bestFit="1" customWidth="1"/>
    <col min="21" max="21" width="11.140625" style="4" bestFit="1" customWidth="1"/>
    <col min="22" max="22" width="14.5703125" style="4" bestFit="1" customWidth="1"/>
    <col min="23" max="23" width="22.5703125" style="4" bestFit="1" customWidth="1"/>
    <col min="24" max="24" width="22.28515625" style="4" bestFit="1" customWidth="1"/>
    <col min="25" max="26" width="14.5703125" style="4" bestFit="1" customWidth="1"/>
    <col min="27" max="27" width="13.5703125" style="4" bestFit="1" customWidth="1"/>
    <col min="28" max="28" width="14.85546875" style="4" bestFit="1" customWidth="1"/>
    <col min="29" max="30" width="11" style="4" bestFit="1" customWidth="1"/>
    <col min="31" max="32" width="14.5703125" style="4" bestFit="1" customWidth="1"/>
    <col min="33" max="33" width="12.42578125" style="4" bestFit="1" customWidth="1"/>
    <col min="34" max="34" width="14.5703125" style="4" bestFit="1" customWidth="1"/>
    <col min="35" max="35" width="12.5703125" style="28" bestFit="1" customWidth="1"/>
    <col min="36" max="37" width="13.7109375" style="28" bestFit="1" customWidth="1"/>
    <col min="38" max="38" width="14.7109375" style="28" bestFit="1" customWidth="1"/>
    <col min="39" max="39" width="14.5703125" style="4" bestFit="1" customWidth="1"/>
    <col min="40" max="256" width="9.140625" style="4"/>
    <col min="257" max="257" width="10.85546875" style="4" customWidth="1"/>
    <col min="258" max="258" width="16.7109375" style="4" customWidth="1"/>
    <col min="259" max="259" width="15" style="4" customWidth="1"/>
    <col min="260" max="260" width="17" style="4" customWidth="1"/>
    <col min="261" max="261" width="15" style="4" customWidth="1"/>
    <col min="262" max="262" width="17" style="4" customWidth="1"/>
    <col min="263" max="263" width="15" style="4" customWidth="1"/>
    <col min="264" max="264" width="17" style="4" customWidth="1"/>
    <col min="265" max="265" width="15" style="4" customWidth="1"/>
    <col min="266" max="266" width="17" style="4" customWidth="1"/>
    <col min="267" max="267" width="15" style="4" customWidth="1"/>
    <col min="268" max="268" width="17" style="4" customWidth="1"/>
    <col min="269" max="269" width="15" style="4" customWidth="1"/>
    <col min="270" max="270" width="17" style="4" customWidth="1"/>
    <col min="271" max="271" width="15" style="4" customWidth="1"/>
    <col min="272" max="272" width="17" style="4" customWidth="1"/>
    <col min="273" max="512" width="9.140625" style="4"/>
    <col min="513" max="513" width="10.85546875" style="4" customWidth="1"/>
    <col min="514" max="514" width="16.7109375" style="4" customWidth="1"/>
    <col min="515" max="515" width="15" style="4" customWidth="1"/>
    <col min="516" max="516" width="17" style="4" customWidth="1"/>
    <col min="517" max="517" width="15" style="4" customWidth="1"/>
    <col min="518" max="518" width="17" style="4" customWidth="1"/>
    <col min="519" max="519" width="15" style="4" customWidth="1"/>
    <col min="520" max="520" width="17" style="4" customWidth="1"/>
    <col min="521" max="521" width="15" style="4" customWidth="1"/>
    <col min="522" max="522" width="17" style="4" customWidth="1"/>
    <col min="523" max="523" width="15" style="4" customWidth="1"/>
    <col min="524" max="524" width="17" style="4" customWidth="1"/>
    <col min="525" max="525" width="15" style="4" customWidth="1"/>
    <col min="526" max="526" width="17" style="4" customWidth="1"/>
    <col min="527" max="527" width="15" style="4" customWidth="1"/>
    <col min="528" max="528" width="17" style="4" customWidth="1"/>
    <col min="529" max="768" width="9.140625" style="4"/>
    <col min="769" max="769" width="10.85546875" style="4" customWidth="1"/>
    <col min="770" max="770" width="16.7109375" style="4" customWidth="1"/>
    <col min="771" max="771" width="15" style="4" customWidth="1"/>
    <col min="772" max="772" width="17" style="4" customWidth="1"/>
    <col min="773" max="773" width="15" style="4" customWidth="1"/>
    <col min="774" max="774" width="17" style="4" customWidth="1"/>
    <col min="775" max="775" width="15" style="4" customWidth="1"/>
    <col min="776" max="776" width="17" style="4" customWidth="1"/>
    <col min="777" max="777" width="15" style="4" customWidth="1"/>
    <col min="778" max="778" width="17" style="4" customWidth="1"/>
    <col min="779" max="779" width="15" style="4" customWidth="1"/>
    <col min="780" max="780" width="17" style="4" customWidth="1"/>
    <col min="781" max="781" width="15" style="4" customWidth="1"/>
    <col min="782" max="782" width="17" style="4" customWidth="1"/>
    <col min="783" max="783" width="15" style="4" customWidth="1"/>
    <col min="784" max="784" width="17" style="4" customWidth="1"/>
    <col min="785" max="1024" width="9.140625" style="4"/>
    <col min="1025" max="1025" width="10.85546875" style="4" customWidth="1"/>
    <col min="1026" max="1026" width="16.7109375" style="4" customWidth="1"/>
    <col min="1027" max="1027" width="15" style="4" customWidth="1"/>
    <col min="1028" max="1028" width="17" style="4" customWidth="1"/>
    <col min="1029" max="1029" width="15" style="4" customWidth="1"/>
    <col min="1030" max="1030" width="17" style="4" customWidth="1"/>
    <col min="1031" max="1031" width="15" style="4" customWidth="1"/>
    <col min="1032" max="1032" width="17" style="4" customWidth="1"/>
    <col min="1033" max="1033" width="15" style="4" customWidth="1"/>
    <col min="1034" max="1034" width="17" style="4" customWidth="1"/>
    <col min="1035" max="1035" width="15" style="4" customWidth="1"/>
    <col min="1036" max="1036" width="17" style="4" customWidth="1"/>
    <col min="1037" max="1037" width="15" style="4" customWidth="1"/>
    <col min="1038" max="1038" width="17" style="4" customWidth="1"/>
    <col min="1039" max="1039" width="15" style="4" customWidth="1"/>
    <col min="1040" max="1040" width="17" style="4" customWidth="1"/>
    <col min="1041" max="1280" width="9.140625" style="4"/>
    <col min="1281" max="1281" width="10.85546875" style="4" customWidth="1"/>
    <col min="1282" max="1282" width="16.7109375" style="4" customWidth="1"/>
    <col min="1283" max="1283" width="15" style="4" customWidth="1"/>
    <col min="1284" max="1284" width="17" style="4" customWidth="1"/>
    <col min="1285" max="1285" width="15" style="4" customWidth="1"/>
    <col min="1286" max="1286" width="17" style="4" customWidth="1"/>
    <col min="1287" max="1287" width="15" style="4" customWidth="1"/>
    <col min="1288" max="1288" width="17" style="4" customWidth="1"/>
    <col min="1289" max="1289" width="15" style="4" customWidth="1"/>
    <col min="1290" max="1290" width="17" style="4" customWidth="1"/>
    <col min="1291" max="1291" width="15" style="4" customWidth="1"/>
    <col min="1292" max="1292" width="17" style="4" customWidth="1"/>
    <col min="1293" max="1293" width="15" style="4" customWidth="1"/>
    <col min="1294" max="1294" width="17" style="4" customWidth="1"/>
    <col min="1295" max="1295" width="15" style="4" customWidth="1"/>
    <col min="1296" max="1296" width="17" style="4" customWidth="1"/>
    <col min="1297" max="1536" width="9.140625" style="4"/>
    <col min="1537" max="1537" width="10.85546875" style="4" customWidth="1"/>
    <col min="1538" max="1538" width="16.7109375" style="4" customWidth="1"/>
    <col min="1539" max="1539" width="15" style="4" customWidth="1"/>
    <col min="1540" max="1540" width="17" style="4" customWidth="1"/>
    <col min="1541" max="1541" width="15" style="4" customWidth="1"/>
    <col min="1542" max="1542" width="17" style="4" customWidth="1"/>
    <col min="1543" max="1543" width="15" style="4" customWidth="1"/>
    <col min="1544" max="1544" width="17" style="4" customWidth="1"/>
    <col min="1545" max="1545" width="15" style="4" customWidth="1"/>
    <col min="1546" max="1546" width="17" style="4" customWidth="1"/>
    <col min="1547" max="1547" width="15" style="4" customWidth="1"/>
    <col min="1548" max="1548" width="17" style="4" customWidth="1"/>
    <col min="1549" max="1549" width="15" style="4" customWidth="1"/>
    <col min="1550" max="1550" width="17" style="4" customWidth="1"/>
    <col min="1551" max="1551" width="15" style="4" customWidth="1"/>
    <col min="1552" max="1552" width="17" style="4" customWidth="1"/>
    <col min="1553" max="1792" width="9.140625" style="4"/>
    <col min="1793" max="1793" width="10.85546875" style="4" customWidth="1"/>
    <col min="1794" max="1794" width="16.7109375" style="4" customWidth="1"/>
    <col min="1795" max="1795" width="15" style="4" customWidth="1"/>
    <col min="1796" max="1796" width="17" style="4" customWidth="1"/>
    <col min="1797" max="1797" width="15" style="4" customWidth="1"/>
    <col min="1798" max="1798" width="17" style="4" customWidth="1"/>
    <col min="1799" max="1799" width="15" style="4" customWidth="1"/>
    <col min="1800" max="1800" width="17" style="4" customWidth="1"/>
    <col min="1801" max="1801" width="15" style="4" customWidth="1"/>
    <col min="1802" max="1802" width="17" style="4" customWidth="1"/>
    <col min="1803" max="1803" width="15" style="4" customWidth="1"/>
    <col min="1804" max="1804" width="17" style="4" customWidth="1"/>
    <col min="1805" max="1805" width="15" style="4" customWidth="1"/>
    <col min="1806" max="1806" width="17" style="4" customWidth="1"/>
    <col min="1807" max="1807" width="15" style="4" customWidth="1"/>
    <col min="1808" max="1808" width="17" style="4" customWidth="1"/>
    <col min="1809" max="2048" width="9.140625" style="4"/>
    <col min="2049" max="2049" width="10.85546875" style="4" customWidth="1"/>
    <col min="2050" max="2050" width="16.7109375" style="4" customWidth="1"/>
    <col min="2051" max="2051" width="15" style="4" customWidth="1"/>
    <col min="2052" max="2052" width="17" style="4" customWidth="1"/>
    <col min="2053" max="2053" width="15" style="4" customWidth="1"/>
    <col min="2054" max="2054" width="17" style="4" customWidth="1"/>
    <col min="2055" max="2055" width="15" style="4" customWidth="1"/>
    <col min="2056" max="2056" width="17" style="4" customWidth="1"/>
    <col min="2057" max="2057" width="15" style="4" customWidth="1"/>
    <col min="2058" max="2058" width="17" style="4" customWidth="1"/>
    <col min="2059" max="2059" width="15" style="4" customWidth="1"/>
    <col min="2060" max="2060" width="17" style="4" customWidth="1"/>
    <col min="2061" max="2061" width="15" style="4" customWidth="1"/>
    <col min="2062" max="2062" width="17" style="4" customWidth="1"/>
    <col min="2063" max="2063" width="15" style="4" customWidth="1"/>
    <col min="2064" max="2064" width="17" style="4" customWidth="1"/>
    <col min="2065" max="2304" width="9.140625" style="4"/>
    <col min="2305" max="2305" width="10.85546875" style="4" customWidth="1"/>
    <col min="2306" max="2306" width="16.7109375" style="4" customWidth="1"/>
    <col min="2307" max="2307" width="15" style="4" customWidth="1"/>
    <col min="2308" max="2308" width="17" style="4" customWidth="1"/>
    <col min="2309" max="2309" width="15" style="4" customWidth="1"/>
    <col min="2310" max="2310" width="17" style="4" customWidth="1"/>
    <col min="2311" max="2311" width="15" style="4" customWidth="1"/>
    <col min="2312" max="2312" width="17" style="4" customWidth="1"/>
    <col min="2313" max="2313" width="15" style="4" customWidth="1"/>
    <col min="2314" max="2314" width="17" style="4" customWidth="1"/>
    <col min="2315" max="2315" width="15" style="4" customWidth="1"/>
    <col min="2316" max="2316" width="17" style="4" customWidth="1"/>
    <col min="2317" max="2317" width="15" style="4" customWidth="1"/>
    <col min="2318" max="2318" width="17" style="4" customWidth="1"/>
    <col min="2319" max="2319" width="15" style="4" customWidth="1"/>
    <col min="2320" max="2320" width="17" style="4" customWidth="1"/>
    <col min="2321" max="2560" width="9.140625" style="4"/>
    <col min="2561" max="2561" width="10.85546875" style="4" customWidth="1"/>
    <col min="2562" max="2562" width="16.7109375" style="4" customWidth="1"/>
    <col min="2563" max="2563" width="15" style="4" customWidth="1"/>
    <col min="2564" max="2564" width="17" style="4" customWidth="1"/>
    <col min="2565" max="2565" width="15" style="4" customWidth="1"/>
    <col min="2566" max="2566" width="17" style="4" customWidth="1"/>
    <col min="2567" max="2567" width="15" style="4" customWidth="1"/>
    <col min="2568" max="2568" width="17" style="4" customWidth="1"/>
    <col min="2569" max="2569" width="15" style="4" customWidth="1"/>
    <col min="2570" max="2570" width="17" style="4" customWidth="1"/>
    <col min="2571" max="2571" width="15" style="4" customWidth="1"/>
    <col min="2572" max="2572" width="17" style="4" customWidth="1"/>
    <col min="2573" max="2573" width="15" style="4" customWidth="1"/>
    <col min="2574" max="2574" width="17" style="4" customWidth="1"/>
    <col min="2575" max="2575" width="15" style="4" customWidth="1"/>
    <col min="2576" max="2576" width="17" style="4" customWidth="1"/>
    <col min="2577" max="2816" width="9.140625" style="4"/>
    <col min="2817" max="2817" width="10.85546875" style="4" customWidth="1"/>
    <col min="2818" max="2818" width="16.7109375" style="4" customWidth="1"/>
    <col min="2819" max="2819" width="15" style="4" customWidth="1"/>
    <col min="2820" max="2820" width="17" style="4" customWidth="1"/>
    <col min="2821" max="2821" width="15" style="4" customWidth="1"/>
    <col min="2822" max="2822" width="17" style="4" customWidth="1"/>
    <col min="2823" max="2823" width="15" style="4" customWidth="1"/>
    <col min="2824" max="2824" width="17" style="4" customWidth="1"/>
    <col min="2825" max="2825" width="15" style="4" customWidth="1"/>
    <col min="2826" max="2826" width="17" style="4" customWidth="1"/>
    <col min="2827" max="2827" width="15" style="4" customWidth="1"/>
    <col min="2828" max="2828" width="17" style="4" customWidth="1"/>
    <col min="2829" max="2829" width="15" style="4" customWidth="1"/>
    <col min="2830" max="2830" width="17" style="4" customWidth="1"/>
    <col min="2831" max="2831" width="15" style="4" customWidth="1"/>
    <col min="2832" max="2832" width="17" style="4" customWidth="1"/>
    <col min="2833" max="3072" width="9.140625" style="4"/>
    <col min="3073" max="3073" width="10.85546875" style="4" customWidth="1"/>
    <col min="3074" max="3074" width="16.7109375" style="4" customWidth="1"/>
    <col min="3075" max="3075" width="15" style="4" customWidth="1"/>
    <col min="3076" max="3076" width="17" style="4" customWidth="1"/>
    <col min="3077" max="3077" width="15" style="4" customWidth="1"/>
    <col min="3078" max="3078" width="17" style="4" customWidth="1"/>
    <col min="3079" max="3079" width="15" style="4" customWidth="1"/>
    <col min="3080" max="3080" width="17" style="4" customWidth="1"/>
    <col min="3081" max="3081" width="15" style="4" customWidth="1"/>
    <col min="3082" max="3082" width="17" style="4" customWidth="1"/>
    <col min="3083" max="3083" width="15" style="4" customWidth="1"/>
    <col min="3084" max="3084" width="17" style="4" customWidth="1"/>
    <col min="3085" max="3085" width="15" style="4" customWidth="1"/>
    <col min="3086" max="3086" width="17" style="4" customWidth="1"/>
    <col min="3087" max="3087" width="15" style="4" customWidth="1"/>
    <col min="3088" max="3088" width="17" style="4" customWidth="1"/>
    <col min="3089" max="3328" width="9.140625" style="4"/>
    <col min="3329" max="3329" width="10.85546875" style="4" customWidth="1"/>
    <col min="3330" max="3330" width="16.7109375" style="4" customWidth="1"/>
    <col min="3331" max="3331" width="15" style="4" customWidth="1"/>
    <col min="3332" max="3332" width="17" style="4" customWidth="1"/>
    <col min="3333" max="3333" width="15" style="4" customWidth="1"/>
    <col min="3334" max="3334" width="17" style="4" customWidth="1"/>
    <col min="3335" max="3335" width="15" style="4" customWidth="1"/>
    <col min="3336" max="3336" width="17" style="4" customWidth="1"/>
    <col min="3337" max="3337" width="15" style="4" customWidth="1"/>
    <col min="3338" max="3338" width="17" style="4" customWidth="1"/>
    <col min="3339" max="3339" width="15" style="4" customWidth="1"/>
    <col min="3340" max="3340" width="17" style="4" customWidth="1"/>
    <col min="3341" max="3341" width="15" style="4" customWidth="1"/>
    <col min="3342" max="3342" width="17" style="4" customWidth="1"/>
    <col min="3343" max="3343" width="15" style="4" customWidth="1"/>
    <col min="3344" max="3344" width="17" style="4" customWidth="1"/>
    <col min="3345" max="3584" width="9.140625" style="4"/>
    <col min="3585" max="3585" width="10.85546875" style="4" customWidth="1"/>
    <col min="3586" max="3586" width="16.7109375" style="4" customWidth="1"/>
    <col min="3587" max="3587" width="15" style="4" customWidth="1"/>
    <col min="3588" max="3588" width="17" style="4" customWidth="1"/>
    <col min="3589" max="3589" width="15" style="4" customWidth="1"/>
    <col min="3590" max="3590" width="17" style="4" customWidth="1"/>
    <col min="3591" max="3591" width="15" style="4" customWidth="1"/>
    <col min="3592" max="3592" width="17" style="4" customWidth="1"/>
    <col min="3593" max="3593" width="15" style="4" customWidth="1"/>
    <col min="3594" max="3594" width="17" style="4" customWidth="1"/>
    <col min="3595" max="3595" width="15" style="4" customWidth="1"/>
    <col min="3596" max="3596" width="17" style="4" customWidth="1"/>
    <col min="3597" max="3597" width="15" style="4" customWidth="1"/>
    <col min="3598" max="3598" width="17" style="4" customWidth="1"/>
    <col min="3599" max="3599" width="15" style="4" customWidth="1"/>
    <col min="3600" max="3600" width="17" style="4" customWidth="1"/>
    <col min="3601" max="3840" width="9.140625" style="4"/>
    <col min="3841" max="3841" width="10.85546875" style="4" customWidth="1"/>
    <col min="3842" max="3842" width="16.7109375" style="4" customWidth="1"/>
    <col min="3843" max="3843" width="15" style="4" customWidth="1"/>
    <col min="3844" max="3844" width="17" style="4" customWidth="1"/>
    <col min="3845" max="3845" width="15" style="4" customWidth="1"/>
    <col min="3846" max="3846" width="17" style="4" customWidth="1"/>
    <col min="3847" max="3847" width="15" style="4" customWidth="1"/>
    <col min="3848" max="3848" width="17" style="4" customWidth="1"/>
    <col min="3849" max="3849" width="15" style="4" customWidth="1"/>
    <col min="3850" max="3850" width="17" style="4" customWidth="1"/>
    <col min="3851" max="3851" width="15" style="4" customWidth="1"/>
    <col min="3852" max="3852" width="17" style="4" customWidth="1"/>
    <col min="3853" max="3853" width="15" style="4" customWidth="1"/>
    <col min="3854" max="3854" width="17" style="4" customWidth="1"/>
    <col min="3855" max="3855" width="15" style="4" customWidth="1"/>
    <col min="3856" max="3856" width="17" style="4" customWidth="1"/>
    <col min="3857" max="4096" width="9.140625" style="4"/>
    <col min="4097" max="4097" width="10.85546875" style="4" customWidth="1"/>
    <col min="4098" max="4098" width="16.7109375" style="4" customWidth="1"/>
    <col min="4099" max="4099" width="15" style="4" customWidth="1"/>
    <col min="4100" max="4100" width="17" style="4" customWidth="1"/>
    <col min="4101" max="4101" width="15" style="4" customWidth="1"/>
    <col min="4102" max="4102" width="17" style="4" customWidth="1"/>
    <col min="4103" max="4103" width="15" style="4" customWidth="1"/>
    <col min="4104" max="4104" width="17" style="4" customWidth="1"/>
    <col min="4105" max="4105" width="15" style="4" customWidth="1"/>
    <col min="4106" max="4106" width="17" style="4" customWidth="1"/>
    <col min="4107" max="4107" width="15" style="4" customWidth="1"/>
    <col min="4108" max="4108" width="17" style="4" customWidth="1"/>
    <col min="4109" max="4109" width="15" style="4" customWidth="1"/>
    <col min="4110" max="4110" width="17" style="4" customWidth="1"/>
    <col min="4111" max="4111" width="15" style="4" customWidth="1"/>
    <col min="4112" max="4112" width="17" style="4" customWidth="1"/>
    <col min="4113" max="4352" width="9.140625" style="4"/>
    <col min="4353" max="4353" width="10.85546875" style="4" customWidth="1"/>
    <col min="4354" max="4354" width="16.7109375" style="4" customWidth="1"/>
    <col min="4355" max="4355" width="15" style="4" customWidth="1"/>
    <col min="4356" max="4356" width="17" style="4" customWidth="1"/>
    <col min="4357" max="4357" width="15" style="4" customWidth="1"/>
    <col min="4358" max="4358" width="17" style="4" customWidth="1"/>
    <col min="4359" max="4359" width="15" style="4" customWidth="1"/>
    <col min="4360" max="4360" width="17" style="4" customWidth="1"/>
    <col min="4361" max="4361" width="15" style="4" customWidth="1"/>
    <col min="4362" max="4362" width="17" style="4" customWidth="1"/>
    <col min="4363" max="4363" width="15" style="4" customWidth="1"/>
    <col min="4364" max="4364" width="17" style="4" customWidth="1"/>
    <col min="4365" max="4365" width="15" style="4" customWidth="1"/>
    <col min="4366" max="4366" width="17" style="4" customWidth="1"/>
    <col min="4367" max="4367" width="15" style="4" customWidth="1"/>
    <col min="4368" max="4368" width="17" style="4" customWidth="1"/>
    <col min="4369" max="4608" width="9.140625" style="4"/>
    <col min="4609" max="4609" width="10.85546875" style="4" customWidth="1"/>
    <col min="4610" max="4610" width="16.7109375" style="4" customWidth="1"/>
    <col min="4611" max="4611" width="15" style="4" customWidth="1"/>
    <col min="4612" max="4612" width="17" style="4" customWidth="1"/>
    <col min="4613" max="4613" width="15" style="4" customWidth="1"/>
    <col min="4614" max="4614" width="17" style="4" customWidth="1"/>
    <col min="4615" max="4615" width="15" style="4" customWidth="1"/>
    <col min="4616" max="4616" width="17" style="4" customWidth="1"/>
    <col min="4617" max="4617" width="15" style="4" customWidth="1"/>
    <col min="4618" max="4618" width="17" style="4" customWidth="1"/>
    <col min="4619" max="4619" width="15" style="4" customWidth="1"/>
    <col min="4620" max="4620" width="17" style="4" customWidth="1"/>
    <col min="4621" max="4621" width="15" style="4" customWidth="1"/>
    <col min="4622" max="4622" width="17" style="4" customWidth="1"/>
    <col min="4623" max="4623" width="15" style="4" customWidth="1"/>
    <col min="4624" max="4624" width="17" style="4" customWidth="1"/>
    <col min="4625" max="4864" width="9.140625" style="4"/>
    <col min="4865" max="4865" width="10.85546875" style="4" customWidth="1"/>
    <col min="4866" max="4866" width="16.7109375" style="4" customWidth="1"/>
    <col min="4867" max="4867" width="15" style="4" customWidth="1"/>
    <col min="4868" max="4868" width="17" style="4" customWidth="1"/>
    <col min="4869" max="4869" width="15" style="4" customWidth="1"/>
    <col min="4870" max="4870" width="17" style="4" customWidth="1"/>
    <col min="4871" max="4871" width="15" style="4" customWidth="1"/>
    <col min="4872" max="4872" width="17" style="4" customWidth="1"/>
    <col min="4873" max="4873" width="15" style="4" customWidth="1"/>
    <col min="4874" max="4874" width="17" style="4" customWidth="1"/>
    <col min="4875" max="4875" width="15" style="4" customWidth="1"/>
    <col min="4876" max="4876" width="17" style="4" customWidth="1"/>
    <col min="4877" max="4877" width="15" style="4" customWidth="1"/>
    <col min="4878" max="4878" width="17" style="4" customWidth="1"/>
    <col min="4879" max="4879" width="15" style="4" customWidth="1"/>
    <col min="4880" max="4880" width="17" style="4" customWidth="1"/>
    <col min="4881" max="5120" width="9.140625" style="4"/>
    <col min="5121" max="5121" width="10.85546875" style="4" customWidth="1"/>
    <col min="5122" max="5122" width="16.7109375" style="4" customWidth="1"/>
    <col min="5123" max="5123" width="15" style="4" customWidth="1"/>
    <col min="5124" max="5124" width="17" style="4" customWidth="1"/>
    <col min="5125" max="5125" width="15" style="4" customWidth="1"/>
    <col min="5126" max="5126" width="17" style="4" customWidth="1"/>
    <col min="5127" max="5127" width="15" style="4" customWidth="1"/>
    <col min="5128" max="5128" width="17" style="4" customWidth="1"/>
    <col min="5129" max="5129" width="15" style="4" customWidth="1"/>
    <col min="5130" max="5130" width="17" style="4" customWidth="1"/>
    <col min="5131" max="5131" width="15" style="4" customWidth="1"/>
    <col min="5132" max="5132" width="17" style="4" customWidth="1"/>
    <col min="5133" max="5133" width="15" style="4" customWidth="1"/>
    <col min="5134" max="5134" width="17" style="4" customWidth="1"/>
    <col min="5135" max="5135" width="15" style="4" customWidth="1"/>
    <col min="5136" max="5136" width="17" style="4" customWidth="1"/>
    <col min="5137" max="5376" width="9.140625" style="4"/>
    <col min="5377" max="5377" width="10.85546875" style="4" customWidth="1"/>
    <col min="5378" max="5378" width="16.7109375" style="4" customWidth="1"/>
    <col min="5379" max="5379" width="15" style="4" customWidth="1"/>
    <col min="5380" max="5380" width="17" style="4" customWidth="1"/>
    <col min="5381" max="5381" width="15" style="4" customWidth="1"/>
    <col min="5382" max="5382" width="17" style="4" customWidth="1"/>
    <col min="5383" max="5383" width="15" style="4" customWidth="1"/>
    <col min="5384" max="5384" width="17" style="4" customWidth="1"/>
    <col min="5385" max="5385" width="15" style="4" customWidth="1"/>
    <col min="5386" max="5386" width="17" style="4" customWidth="1"/>
    <col min="5387" max="5387" width="15" style="4" customWidth="1"/>
    <col min="5388" max="5388" width="17" style="4" customWidth="1"/>
    <col min="5389" max="5389" width="15" style="4" customWidth="1"/>
    <col min="5390" max="5390" width="17" style="4" customWidth="1"/>
    <col min="5391" max="5391" width="15" style="4" customWidth="1"/>
    <col min="5392" max="5392" width="17" style="4" customWidth="1"/>
    <col min="5393" max="5632" width="9.140625" style="4"/>
    <col min="5633" max="5633" width="10.85546875" style="4" customWidth="1"/>
    <col min="5634" max="5634" width="16.7109375" style="4" customWidth="1"/>
    <col min="5635" max="5635" width="15" style="4" customWidth="1"/>
    <col min="5636" max="5636" width="17" style="4" customWidth="1"/>
    <col min="5637" max="5637" width="15" style="4" customWidth="1"/>
    <col min="5638" max="5638" width="17" style="4" customWidth="1"/>
    <col min="5639" max="5639" width="15" style="4" customWidth="1"/>
    <col min="5640" max="5640" width="17" style="4" customWidth="1"/>
    <col min="5641" max="5641" width="15" style="4" customWidth="1"/>
    <col min="5642" max="5642" width="17" style="4" customWidth="1"/>
    <col min="5643" max="5643" width="15" style="4" customWidth="1"/>
    <col min="5644" max="5644" width="17" style="4" customWidth="1"/>
    <col min="5645" max="5645" width="15" style="4" customWidth="1"/>
    <col min="5646" max="5646" width="17" style="4" customWidth="1"/>
    <col min="5647" max="5647" width="15" style="4" customWidth="1"/>
    <col min="5648" max="5648" width="17" style="4" customWidth="1"/>
    <col min="5649" max="5888" width="9.140625" style="4"/>
    <col min="5889" max="5889" width="10.85546875" style="4" customWidth="1"/>
    <col min="5890" max="5890" width="16.7109375" style="4" customWidth="1"/>
    <col min="5891" max="5891" width="15" style="4" customWidth="1"/>
    <col min="5892" max="5892" width="17" style="4" customWidth="1"/>
    <col min="5893" max="5893" width="15" style="4" customWidth="1"/>
    <col min="5894" max="5894" width="17" style="4" customWidth="1"/>
    <col min="5895" max="5895" width="15" style="4" customWidth="1"/>
    <col min="5896" max="5896" width="17" style="4" customWidth="1"/>
    <col min="5897" max="5897" width="15" style="4" customWidth="1"/>
    <col min="5898" max="5898" width="17" style="4" customWidth="1"/>
    <col min="5899" max="5899" width="15" style="4" customWidth="1"/>
    <col min="5900" max="5900" width="17" style="4" customWidth="1"/>
    <col min="5901" max="5901" width="15" style="4" customWidth="1"/>
    <col min="5902" max="5902" width="17" style="4" customWidth="1"/>
    <col min="5903" max="5903" width="15" style="4" customWidth="1"/>
    <col min="5904" max="5904" width="17" style="4" customWidth="1"/>
    <col min="5905" max="6144" width="9.140625" style="4"/>
    <col min="6145" max="6145" width="10.85546875" style="4" customWidth="1"/>
    <col min="6146" max="6146" width="16.7109375" style="4" customWidth="1"/>
    <col min="6147" max="6147" width="15" style="4" customWidth="1"/>
    <col min="6148" max="6148" width="17" style="4" customWidth="1"/>
    <col min="6149" max="6149" width="15" style="4" customWidth="1"/>
    <col min="6150" max="6150" width="17" style="4" customWidth="1"/>
    <col min="6151" max="6151" width="15" style="4" customWidth="1"/>
    <col min="6152" max="6152" width="17" style="4" customWidth="1"/>
    <col min="6153" max="6153" width="15" style="4" customWidth="1"/>
    <col min="6154" max="6154" width="17" style="4" customWidth="1"/>
    <col min="6155" max="6155" width="15" style="4" customWidth="1"/>
    <col min="6156" max="6156" width="17" style="4" customWidth="1"/>
    <col min="6157" max="6157" width="15" style="4" customWidth="1"/>
    <col min="6158" max="6158" width="17" style="4" customWidth="1"/>
    <col min="6159" max="6159" width="15" style="4" customWidth="1"/>
    <col min="6160" max="6160" width="17" style="4" customWidth="1"/>
    <col min="6161" max="6400" width="9.140625" style="4"/>
    <col min="6401" max="6401" width="10.85546875" style="4" customWidth="1"/>
    <col min="6402" max="6402" width="16.7109375" style="4" customWidth="1"/>
    <col min="6403" max="6403" width="15" style="4" customWidth="1"/>
    <col min="6404" max="6404" width="17" style="4" customWidth="1"/>
    <col min="6405" max="6405" width="15" style="4" customWidth="1"/>
    <col min="6406" max="6406" width="17" style="4" customWidth="1"/>
    <col min="6407" max="6407" width="15" style="4" customWidth="1"/>
    <col min="6408" max="6408" width="17" style="4" customWidth="1"/>
    <col min="6409" max="6409" width="15" style="4" customWidth="1"/>
    <col min="6410" max="6410" width="17" style="4" customWidth="1"/>
    <col min="6411" max="6411" width="15" style="4" customWidth="1"/>
    <col min="6412" max="6412" width="17" style="4" customWidth="1"/>
    <col min="6413" max="6413" width="15" style="4" customWidth="1"/>
    <col min="6414" max="6414" width="17" style="4" customWidth="1"/>
    <col min="6415" max="6415" width="15" style="4" customWidth="1"/>
    <col min="6416" max="6416" width="17" style="4" customWidth="1"/>
    <col min="6417" max="6656" width="9.140625" style="4"/>
    <col min="6657" max="6657" width="10.85546875" style="4" customWidth="1"/>
    <col min="6658" max="6658" width="16.7109375" style="4" customWidth="1"/>
    <col min="6659" max="6659" width="15" style="4" customWidth="1"/>
    <col min="6660" max="6660" width="17" style="4" customWidth="1"/>
    <col min="6661" max="6661" width="15" style="4" customWidth="1"/>
    <col min="6662" max="6662" width="17" style="4" customWidth="1"/>
    <col min="6663" max="6663" width="15" style="4" customWidth="1"/>
    <col min="6664" max="6664" width="17" style="4" customWidth="1"/>
    <col min="6665" max="6665" width="15" style="4" customWidth="1"/>
    <col min="6666" max="6666" width="17" style="4" customWidth="1"/>
    <col min="6667" max="6667" width="15" style="4" customWidth="1"/>
    <col min="6668" max="6668" width="17" style="4" customWidth="1"/>
    <col min="6669" max="6669" width="15" style="4" customWidth="1"/>
    <col min="6670" max="6670" width="17" style="4" customWidth="1"/>
    <col min="6671" max="6671" width="15" style="4" customWidth="1"/>
    <col min="6672" max="6672" width="17" style="4" customWidth="1"/>
    <col min="6673" max="6912" width="9.140625" style="4"/>
    <col min="6913" max="6913" width="10.85546875" style="4" customWidth="1"/>
    <col min="6914" max="6914" width="16.7109375" style="4" customWidth="1"/>
    <col min="6915" max="6915" width="15" style="4" customWidth="1"/>
    <col min="6916" max="6916" width="17" style="4" customWidth="1"/>
    <col min="6917" max="6917" width="15" style="4" customWidth="1"/>
    <col min="6918" max="6918" width="17" style="4" customWidth="1"/>
    <col min="6919" max="6919" width="15" style="4" customWidth="1"/>
    <col min="6920" max="6920" width="17" style="4" customWidth="1"/>
    <col min="6921" max="6921" width="15" style="4" customWidth="1"/>
    <col min="6922" max="6922" width="17" style="4" customWidth="1"/>
    <col min="6923" max="6923" width="15" style="4" customWidth="1"/>
    <col min="6924" max="6924" width="17" style="4" customWidth="1"/>
    <col min="6925" max="6925" width="15" style="4" customWidth="1"/>
    <col min="6926" max="6926" width="17" style="4" customWidth="1"/>
    <col min="6927" max="6927" width="15" style="4" customWidth="1"/>
    <col min="6928" max="6928" width="17" style="4" customWidth="1"/>
    <col min="6929" max="7168" width="9.140625" style="4"/>
    <col min="7169" max="7169" width="10.85546875" style="4" customWidth="1"/>
    <col min="7170" max="7170" width="16.7109375" style="4" customWidth="1"/>
    <col min="7171" max="7171" width="15" style="4" customWidth="1"/>
    <col min="7172" max="7172" width="17" style="4" customWidth="1"/>
    <col min="7173" max="7173" width="15" style="4" customWidth="1"/>
    <col min="7174" max="7174" width="17" style="4" customWidth="1"/>
    <col min="7175" max="7175" width="15" style="4" customWidth="1"/>
    <col min="7176" max="7176" width="17" style="4" customWidth="1"/>
    <col min="7177" max="7177" width="15" style="4" customWidth="1"/>
    <col min="7178" max="7178" width="17" style="4" customWidth="1"/>
    <col min="7179" max="7179" width="15" style="4" customWidth="1"/>
    <col min="7180" max="7180" width="17" style="4" customWidth="1"/>
    <col min="7181" max="7181" width="15" style="4" customWidth="1"/>
    <col min="7182" max="7182" width="17" style="4" customWidth="1"/>
    <col min="7183" max="7183" width="15" style="4" customWidth="1"/>
    <col min="7184" max="7184" width="17" style="4" customWidth="1"/>
    <col min="7185" max="7424" width="9.140625" style="4"/>
    <col min="7425" max="7425" width="10.85546875" style="4" customWidth="1"/>
    <col min="7426" max="7426" width="16.7109375" style="4" customWidth="1"/>
    <col min="7427" max="7427" width="15" style="4" customWidth="1"/>
    <col min="7428" max="7428" width="17" style="4" customWidth="1"/>
    <col min="7429" max="7429" width="15" style="4" customWidth="1"/>
    <col min="7430" max="7430" width="17" style="4" customWidth="1"/>
    <col min="7431" max="7431" width="15" style="4" customWidth="1"/>
    <col min="7432" max="7432" width="17" style="4" customWidth="1"/>
    <col min="7433" max="7433" width="15" style="4" customWidth="1"/>
    <col min="7434" max="7434" width="17" style="4" customWidth="1"/>
    <col min="7435" max="7435" width="15" style="4" customWidth="1"/>
    <col min="7436" max="7436" width="17" style="4" customWidth="1"/>
    <col min="7437" max="7437" width="15" style="4" customWidth="1"/>
    <col min="7438" max="7438" width="17" style="4" customWidth="1"/>
    <col min="7439" max="7439" width="15" style="4" customWidth="1"/>
    <col min="7440" max="7440" width="17" style="4" customWidth="1"/>
    <col min="7441" max="7680" width="9.140625" style="4"/>
    <col min="7681" max="7681" width="10.85546875" style="4" customWidth="1"/>
    <col min="7682" max="7682" width="16.7109375" style="4" customWidth="1"/>
    <col min="7683" max="7683" width="15" style="4" customWidth="1"/>
    <col min="7684" max="7684" width="17" style="4" customWidth="1"/>
    <col min="7685" max="7685" width="15" style="4" customWidth="1"/>
    <col min="7686" max="7686" width="17" style="4" customWidth="1"/>
    <col min="7687" max="7687" width="15" style="4" customWidth="1"/>
    <col min="7688" max="7688" width="17" style="4" customWidth="1"/>
    <col min="7689" max="7689" width="15" style="4" customWidth="1"/>
    <col min="7690" max="7690" width="17" style="4" customWidth="1"/>
    <col min="7691" max="7691" width="15" style="4" customWidth="1"/>
    <col min="7692" max="7692" width="17" style="4" customWidth="1"/>
    <col min="7693" max="7693" width="15" style="4" customWidth="1"/>
    <col min="7694" max="7694" width="17" style="4" customWidth="1"/>
    <col min="7695" max="7695" width="15" style="4" customWidth="1"/>
    <col min="7696" max="7696" width="17" style="4" customWidth="1"/>
    <col min="7697" max="7936" width="9.140625" style="4"/>
    <col min="7937" max="7937" width="10.85546875" style="4" customWidth="1"/>
    <col min="7938" max="7938" width="16.7109375" style="4" customWidth="1"/>
    <col min="7939" max="7939" width="15" style="4" customWidth="1"/>
    <col min="7940" max="7940" width="17" style="4" customWidth="1"/>
    <col min="7941" max="7941" width="15" style="4" customWidth="1"/>
    <col min="7942" max="7942" width="17" style="4" customWidth="1"/>
    <col min="7943" max="7943" width="15" style="4" customWidth="1"/>
    <col min="7944" max="7944" width="17" style="4" customWidth="1"/>
    <col min="7945" max="7945" width="15" style="4" customWidth="1"/>
    <col min="7946" max="7946" width="17" style="4" customWidth="1"/>
    <col min="7947" max="7947" width="15" style="4" customWidth="1"/>
    <col min="7948" max="7948" width="17" style="4" customWidth="1"/>
    <col min="7949" max="7949" width="15" style="4" customWidth="1"/>
    <col min="7950" max="7950" width="17" style="4" customWidth="1"/>
    <col min="7951" max="7951" width="15" style="4" customWidth="1"/>
    <col min="7952" max="7952" width="17" style="4" customWidth="1"/>
    <col min="7953" max="8192" width="9.140625" style="4"/>
    <col min="8193" max="8193" width="10.85546875" style="4" customWidth="1"/>
    <col min="8194" max="8194" width="16.7109375" style="4" customWidth="1"/>
    <col min="8195" max="8195" width="15" style="4" customWidth="1"/>
    <col min="8196" max="8196" width="17" style="4" customWidth="1"/>
    <col min="8197" max="8197" width="15" style="4" customWidth="1"/>
    <col min="8198" max="8198" width="17" style="4" customWidth="1"/>
    <col min="8199" max="8199" width="15" style="4" customWidth="1"/>
    <col min="8200" max="8200" width="17" style="4" customWidth="1"/>
    <col min="8201" max="8201" width="15" style="4" customWidth="1"/>
    <col min="8202" max="8202" width="17" style="4" customWidth="1"/>
    <col min="8203" max="8203" width="15" style="4" customWidth="1"/>
    <col min="8204" max="8204" width="17" style="4" customWidth="1"/>
    <col min="8205" max="8205" width="15" style="4" customWidth="1"/>
    <col min="8206" max="8206" width="17" style="4" customWidth="1"/>
    <col min="8207" max="8207" width="15" style="4" customWidth="1"/>
    <col min="8208" max="8208" width="17" style="4" customWidth="1"/>
    <col min="8209" max="8448" width="9.140625" style="4"/>
    <col min="8449" max="8449" width="10.85546875" style="4" customWidth="1"/>
    <col min="8450" max="8450" width="16.7109375" style="4" customWidth="1"/>
    <col min="8451" max="8451" width="15" style="4" customWidth="1"/>
    <col min="8452" max="8452" width="17" style="4" customWidth="1"/>
    <col min="8453" max="8453" width="15" style="4" customWidth="1"/>
    <col min="8454" max="8454" width="17" style="4" customWidth="1"/>
    <col min="8455" max="8455" width="15" style="4" customWidth="1"/>
    <col min="8456" max="8456" width="17" style="4" customWidth="1"/>
    <col min="8457" max="8457" width="15" style="4" customWidth="1"/>
    <col min="8458" max="8458" width="17" style="4" customWidth="1"/>
    <col min="8459" max="8459" width="15" style="4" customWidth="1"/>
    <col min="8460" max="8460" width="17" style="4" customWidth="1"/>
    <col min="8461" max="8461" width="15" style="4" customWidth="1"/>
    <col min="8462" max="8462" width="17" style="4" customWidth="1"/>
    <col min="8463" max="8463" width="15" style="4" customWidth="1"/>
    <col min="8464" max="8464" width="17" style="4" customWidth="1"/>
    <col min="8465" max="8704" width="9.140625" style="4"/>
    <col min="8705" max="8705" width="10.85546875" style="4" customWidth="1"/>
    <col min="8706" max="8706" width="16.7109375" style="4" customWidth="1"/>
    <col min="8707" max="8707" width="15" style="4" customWidth="1"/>
    <col min="8708" max="8708" width="17" style="4" customWidth="1"/>
    <col min="8709" max="8709" width="15" style="4" customWidth="1"/>
    <col min="8710" max="8710" width="17" style="4" customWidth="1"/>
    <col min="8711" max="8711" width="15" style="4" customWidth="1"/>
    <col min="8712" max="8712" width="17" style="4" customWidth="1"/>
    <col min="8713" max="8713" width="15" style="4" customWidth="1"/>
    <col min="8714" max="8714" width="17" style="4" customWidth="1"/>
    <col min="8715" max="8715" width="15" style="4" customWidth="1"/>
    <col min="8716" max="8716" width="17" style="4" customWidth="1"/>
    <col min="8717" max="8717" width="15" style="4" customWidth="1"/>
    <col min="8718" max="8718" width="17" style="4" customWidth="1"/>
    <col min="8719" max="8719" width="15" style="4" customWidth="1"/>
    <col min="8720" max="8720" width="17" style="4" customWidth="1"/>
    <col min="8721" max="8960" width="9.140625" style="4"/>
    <col min="8961" max="8961" width="10.85546875" style="4" customWidth="1"/>
    <col min="8962" max="8962" width="16.7109375" style="4" customWidth="1"/>
    <col min="8963" max="8963" width="15" style="4" customWidth="1"/>
    <col min="8964" max="8964" width="17" style="4" customWidth="1"/>
    <col min="8965" max="8965" width="15" style="4" customWidth="1"/>
    <col min="8966" max="8966" width="17" style="4" customWidth="1"/>
    <col min="8967" max="8967" width="15" style="4" customWidth="1"/>
    <col min="8968" max="8968" width="17" style="4" customWidth="1"/>
    <col min="8969" max="8969" width="15" style="4" customWidth="1"/>
    <col min="8970" max="8970" width="17" style="4" customWidth="1"/>
    <col min="8971" max="8971" width="15" style="4" customWidth="1"/>
    <col min="8972" max="8972" width="17" style="4" customWidth="1"/>
    <col min="8973" max="8973" width="15" style="4" customWidth="1"/>
    <col min="8974" max="8974" width="17" style="4" customWidth="1"/>
    <col min="8975" max="8975" width="15" style="4" customWidth="1"/>
    <col min="8976" max="8976" width="17" style="4" customWidth="1"/>
    <col min="8977" max="9216" width="9.140625" style="4"/>
    <col min="9217" max="9217" width="10.85546875" style="4" customWidth="1"/>
    <col min="9218" max="9218" width="16.7109375" style="4" customWidth="1"/>
    <col min="9219" max="9219" width="15" style="4" customWidth="1"/>
    <col min="9220" max="9220" width="17" style="4" customWidth="1"/>
    <col min="9221" max="9221" width="15" style="4" customWidth="1"/>
    <col min="9222" max="9222" width="17" style="4" customWidth="1"/>
    <col min="9223" max="9223" width="15" style="4" customWidth="1"/>
    <col min="9224" max="9224" width="17" style="4" customWidth="1"/>
    <col min="9225" max="9225" width="15" style="4" customWidth="1"/>
    <col min="9226" max="9226" width="17" style="4" customWidth="1"/>
    <col min="9227" max="9227" width="15" style="4" customWidth="1"/>
    <col min="9228" max="9228" width="17" style="4" customWidth="1"/>
    <col min="9229" max="9229" width="15" style="4" customWidth="1"/>
    <col min="9230" max="9230" width="17" style="4" customWidth="1"/>
    <col min="9231" max="9231" width="15" style="4" customWidth="1"/>
    <col min="9232" max="9232" width="17" style="4" customWidth="1"/>
    <col min="9233" max="9472" width="9.140625" style="4"/>
    <col min="9473" max="9473" width="10.85546875" style="4" customWidth="1"/>
    <col min="9474" max="9474" width="16.7109375" style="4" customWidth="1"/>
    <col min="9475" max="9475" width="15" style="4" customWidth="1"/>
    <col min="9476" max="9476" width="17" style="4" customWidth="1"/>
    <col min="9477" max="9477" width="15" style="4" customWidth="1"/>
    <col min="9478" max="9478" width="17" style="4" customWidth="1"/>
    <col min="9479" max="9479" width="15" style="4" customWidth="1"/>
    <col min="9480" max="9480" width="17" style="4" customWidth="1"/>
    <col min="9481" max="9481" width="15" style="4" customWidth="1"/>
    <col min="9482" max="9482" width="17" style="4" customWidth="1"/>
    <col min="9483" max="9483" width="15" style="4" customWidth="1"/>
    <col min="9484" max="9484" width="17" style="4" customWidth="1"/>
    <col min="9485" max="9485" width="15" style="4" customWidth="1"/>
    <col min="9486" max="9486" width="17" style="4" customWidth="1"/>
    <col min="9487" max="9487" width="15" style="4" customWidth="1"/>
    <col min="9488" max="9488" width="17" style="4" customWidth="1"/>
    <col min="9489" max="9728" width="9.140625" style="4"/>
    <col min="9729" max="9729" width="10.85546875" style="4" customWidth="1"/>
    <col min="9730" max="9730" width="16.7109375" style="4" customWidth="1"/>
    <col min="9731" max="9731" width="15" style="4" customWidth="1"/>
    <col min="9732" max="9732" width="17" style="4" customWidth="1"/>
    <col min="9733" max="9733" width="15" style="4" customWidth="1"/>
    <col min="9734" max="9734" width="17" style="4" customWidth="1"/>
    <col min="9735" max="9735" width="15" style="4" customWidth="1"/>
    <col min="9736" max="9736" width="17" style="4" customWidth="1"/>
    <col min="9737" max="9737" width="15" style="4" customWidth="1"/>
    <col min="9738" max="9738" width="17" style="4" customWidth="1"/>
    <col min="9739" max="9739" width="15" style="4" customWidth="1"/>
    <col min="9740" max="9740" width="17" style="4" customWidth="1"/>
    <col min="9741" max="9741" width="15" style="4" customWidth="1"/>
    <col min="9742" max="9742" width="17" style="4" customWidth="1"/>
    <col min="9743" max="9743" width="15" style="4" customWidth="1"/>
    <col min="9744" max="9744" width="17" style="4" customWidth="1"/>
    <col min="9745" max="9984" width="9.140625" style="4"/>
    <col min="9985" max="9985" width="10.85546875" style="4" customWidth="1"/>
    <col min="9986" max="9986" width="16.7109375" style="4" customWidth="1"/>
    <col min="9987" max="9987" width="15" style="4" customWidth="1"/>
    <col min="9988" max="9988" width="17" style="4" customWidth="1"/>
    <col min="9989" max="9989" width="15" style="4" customWidth="1"/>
    <col min="9990" max="9990" width="17" style="4" customWidth="1"/>
    <col min="9991" max="9991" width="15" style="4" customWidth="1"/>
    <col min="9992" max="9992" width="17" style="4" customWidth="1"/>
    <col min="9993" max="9993" width="15" style="4" customWidth="1"/>
    <col min="9994" max="9994" width="17" style="4" customWidth="1"/>
    <col min="9995" max="9995" width="15" style="4" customWidth="1"/>
    <col min="9996" max="9996" width="17" style="4" customWidth="1"/>
    <col min="9997" max="9997" width="15" style="4" customWidth="1"/>
    <col min="9998" max="9998" width="17" style="4" customWidth="1"/>
    <col min="9999" max="9999" width="15" style="4" customWidth="1"/>
    <col min="10000" max="10000" width="17" style="4" customWidth="1"/>
    <col min="10001" max="10240" width="9.140625" style="4"/>
    <col min="10241" max="10241" width="10.85546875" style="4" customWidth="1"/>
    <col min="10242" max="10242" width="16.7109375" style="4" customWidth="1"/>
    <col min="10243" max="10243" width="15" style="4" customWidth="1"/>
    <col min="10244" max="10244" width="17" style="4" customWidth="1"/>
    <col min="10245" max="10245" width="15" style="4" customWidth="1"/>
    <col min="10246" max="10246" width="17" style="4" customWidth="1"/>
    <col min="10247" max="10247" width="15" style="4" customWidth="1"/>
    <col min="10248" max="10248" width="17" style="4" customWidth="1"/>
    <col min="10249" max="10249" width="15" style="4" customWidth="1"/>
    <col min="10250" max="10250" width="17" style="4" customWidth="1"/>
    <col min="10251" max="10251" width="15" style="4" customWidth="1"/>
    <col min="10252" max="10252" width="17" style="4" customWidth="1"/>
    <col min="10253" max="10253" width="15" style="4" customWidth="1"/>
    <col min="10254" max="10254" width="17" style="4" customWidth="1"/>
    <col min="10255" max="10255" width="15" style="4" customWidth="1"/>
    <col min="10256" max="10256" width="17" style="4" customWidth="1"/>
    <col min="10257" max="10496" width="9.140625" style="4"/>
    <col min="10497" max="10497" width="10.85546875" style="4" customWidth="1"/>
    <col min="10498" max="10498" width="16.7109375" style="4" customWidth="1"/>
    <col min="10499" max="10499" width="15" style="4" customWidth="1"/>
    <col min="10500" max="10500" width="17" style="4" customWidth="1"/>
    <col min="10501" max="10501" width="15" style="4" customWidth="1"/>
    <col min="10502" max="10502" width="17" style="4" customWidth="1"/>
    <col min="10503" max="10503" width="15" style="4" customWidth="1"/>
    <col min="10504" max="10504" width="17" style="4" customWidth="1"/>
    <col min="10505" max="10505" width="15" style="4" customWidth="1"/>
    <col min="10506" max="10506" width="17" style="4" customWidth="1"/>
    <col min="10507" max="10507" width="15" style="4" customWidth="1"/>
    <col min="10508" max="10508" width="17" style="4" customWidth="1"/>
    <col min="10509" max="10509" width="15" style="4" customWidth="1"/>
    <col min="10510" max="10510" width="17" style="4" customWidth="1"/>
    <col min="10511" max="10511" width="15" style="4" customWidth="1"/>
    <col min="10512" max="10512" width="17" style="4" customWidth="1"/>
    <col min="10513" max="10752" width="9.140625" style="4"/>
    <col min="10753" max="10753" width="10.85546875" style="4" customWidth="1"/>
    <col min="10754" max="10754" width="16.7109375" style="4" customWidth="1"/>
    <col min="10755" max="10755" width="15" style="4" customWidth="1"/>
    <col min="10756" max="10756" width="17" style="4" customWidth="1"/>
    <col min="10757" max="10757" width="15" style="4" customWidth="1"/>
    <col min="10758" max="10758" width="17" style="4" customWidth="1"/>
    <col min="10759" max="10759" width="15" style="4" customWidth="1"/>
    <col min="10760" max="10760" width="17" style="4" customWidth="1"/>
    <col min="10761" max="10761" width="15" style="4" customWidth="1"/>
    <col min="10762" max="10762" width="17" style="4" customWidth="1"/>
    <col min="10763" max="10763" width="15" style="4" customWidth="1"/>
    <col min="10764" max="10764" width="17" style="4" customWidth="1"/>
    <col min="10765" max="10765" width="15" style="4" customWidth="1"/>
    <col min="10766" max="10766" width="17" style="4" customWidth="1"/>
    <col min="10767" max="10767" width="15" style="4" customWidth="1"/>
    <col min="10768" max="10768" width="17" style="4" customWidth="1"/>
    <col min="10769" max="11008" width="9.140625" style="4"/>
    <col min="11009" max="11009" width="10.85546875" style="4" customWidth="1"/>
    <col min="11010" max="11010" width="16.7109375" style="4" customWidth="1"/>
    <col min="11011" max="11011" width="15" style="4" customWidth="1"/>
    <col min="11012" max="11012" width="17" style="4" customWidth="1"/>
    <col min="11013" max="11013" width="15" style="4" customWidth="1"/>
    <col min="11014" max="11014" width="17" style="4" customWidth="1"/>
    <col min="11015" max="11015" width="15" style="4" customWidth="1"/>
    <col min="11016" max="11016" width="17" style="4" customWidth="1"/>
    <col min="11017" max="11017" width="15" style="4" customWidth="1"/>
    <col min="11018" max="11018" width="17" style="4" customWidth="1"/>
    <col min="11019" max="11019" width="15" style="4" customWidth="1"/>
    <col min="11020" max="11020" width="17" style="4" customWidth="1"/>
    <col min="11021" max="11021" width="15" style="4" customWidth="1"/>
    <col min="11022" max="11022" width="17" style="4" customWidth="1"/>
    <col min="11023" max="11023" width="15" style="4" customWidth="1"/>
    <col min="11024" max="11024" width="17" style="4" customWidth="1"/>
    <col min="11025" max="11264" width="9.140625" style="4"/>
    <col min="11265" max="11265" width="10.85546875" style="4" customWidth="1"/>
    <col min="11266" max="11266" width="16.7109375" style="4" customWidth="1"/>
    <col min="11267" max="11267" width="15" style="4" customWidth="1"/>
    <col min="11268" max="11268" width="17" style="4" customWidth="1"/>
    <col min="11269" max="11269" width="15" style="4" customWidth="1"/>
    <col min="11270" max="11270" width="17" style="4" customWidth="1"/>
    <col min="11271" max="11271" width="15" style="4" customWidth="1"/>
    <col min="11272" max="11272" width="17" style="4" customWidth="1"/>
    <col min="11273" max="11273" width="15" style="4" customWidth="1"/>
    <col min="11274" max="11274" width="17" style="4" customWidth="1"/>
    <col min="11275" max="11275" width="15" style="4" customWidth="1"/>
    <col min="11276" max="11276" width="17" style="4" customWidth="1"/>
    <col min="11277" max="11277" width="15" style="4" customWidth="1"/>
    <col min="11278" max="11278" width="17" style="4" customWidth="1"/>
    <col min="11279" max="11279" width="15" style="4" customWidth="1"/>
    <col min="11280" max="11280" width="17" style="4" customWidth="1"/>
    <col min="11281" max="11520" width="9.140625" style="4"/>
    <col min="11521" max="11521" width="10.85546875" style="4" customWidth="1"/>
    <col min="11522" max="11522" width="16.7109375" style="4" customWidth="1"/>
    <col min="11523" max="11523" width="15" style="4" customWidth="1"/>
    <col min="11524" max="11524" width="17" style="4" customWidth="1"/>
    <col min="11525" max="11525" width="15" style="4" customWidth="1"/>
    <col min="11526" max="11526" width="17" style="4" customWidth="1"/>
    <col min="11527" max="11527" width="15" style="4" customWidth="1"/>
    <col min="11528" max="11528" width="17" style="4" customWidth="1"/>
    <col min="11529" max="11529" width="15" style="4" customWidth="1"/>
    <col min="11530" max="11530" width="17" style="4" customWidth="1"/>
    <col min="11531" max="11531" width="15" style="4" customWidth="1"/>
    <col min="11532" max="11532" width="17" style="4" customWidth="1"/>
    <col min="11533" max="11533" width="15" style="4" customWidth="1"/>
    <col min="11534" max="11534" width="17" style="4" customWidth="1"/>
    <col min="11535" max="11535" width="15" style="4" customWidth="1"/>
    <col min="11536" max="11536" width="17" style="4" customWidth="1"/>
    <col min="11537" max="11776" width="9.140625" style="4"/>
    <col min="11777" max="11777" width="10.85546875" style="4" customWidth="1"/>
    <col min="11778" max="11778" width="16.7109375" style="4" customWidth="1"/>
    <col min="11779" max="11779" width="15" style="4" customWidth="1"/>
    <col min="11780" max="11780" width="17" style="4" customWidth="1"/>
    <col min="11781" max="11781" width="15" style="4" customWidth="1"/>
    <col min="11782" max="11782" width="17" style="4" customWidth="1"/>
    <col min="11783" max="11783" width="15" style="4" customWidth="1"/>
    <col min="11784" max="11784" width="17" style="4" customWidth="1"/>
    <col min="11785" max="11785" width="15" style="4" customWidth="1"/>
    <col min="11786" max="11786" width="17" style="4" customWidth="1"/>
    <col min="11787" max="11787" width="15" style="4" customWidth="1"/>
    <col min="11788" max="11788" width="17" style="4" customWidth="1"/>
    <col min="11789" max="11789" width="15" style="4" customWidth="1"/>
    <col min="11790" max="11790" width="17" style="4" customWidth="1"/>
    <col min="11791" max="11791" width="15" style="4" customWidth="1"/>
    <col min="11792" max="11792" width="17" style="4" customWidth="1"/>
    <col min="11793" max="12032" width="9.140625" style="4"/>
    <col min="12033" max="12033" width="10.85546875" style="4" customWidth="1"/>
    <col min="12034" max="12034" width="16.7109375" style="4" customWidth="1"/>
    <col min="12035" max="12035" width="15" style="4" customWidth="1"/>
    <col min="12036" max="12036" width="17" style="4" customWidth="1"/>
    <col min="12037" max="12037" width="15" style="4" customWidth="1"/>
    <col min="12038" max="12038" width="17" style="4" customWidth="1"/>
    <col min="12039" max="12039" width="15" style="4" customWidth="1"/>
    <col min="12040" max="12040" width="17" style="4" customWidth="1"/>
    <col min="12041" max="12041" width="15" style="4" customWidth="1"/>
    <col min="12042" max="12042" width="17" style="4" customWidth="1"/>
    <col min="12043" max="12043" width="15" style="4" customWidth="1"/>
    <col min="12044" max="12044" width="17" style="4" customWidth="1"/>
    <col min="12045" max="12045" width="15" style="4" customWidth="1"/>
    <col min="12046" max="12046" width="17" style="4" customWidth="1"/>
    <col min="12047" max="12047" width="15" style="4" customWidth="1"/>
    <col min="12048" max="12048" width="17" style="4" customWidth="1"/>
    <col min="12049" max="12288" width="9.140625" style="4"/>
    <col min="12289" max="12289" width="10.85546875" style="4" customWidth="1"/>
    <col min="12290" max="12290" width="16.7109375" style="4" customWidth="1"/>
    <col min="12291" max="12291" width="15" style="4" customWidth="1"/>
    <col min="12292" max="12292" width="17" style="4" customWidth="1"/>
    <col min="12293" max="12293" width="15" style="4" customWidth="1"/>
    <col min="12294" max="12294" width="17" style="4" customWidth="1"/>
    <col min="12295" max="12295" width="15" style="4" customWidth="1"/>
    <col min="12296" max="12296" width="17" style="4" customWidth="1"/>
    <col min="12297" max="12297" width="15" style="4" customWidth="1"/>
    <col min="12298" max="12298" width="17" style="4" customWidth="1"/>
    <col min="12299" max="12299" width="15" style="4" customWidth="1"/>
    <col min="12300" max="12300" width="17" style="4" customWidth="1"/>
    <col min="12301" max="12301" width="15" style="4" customWidth="1"/>
    <col min="12302" max="12302" width="17" style="4" customWidth="1"/>
    <col min="12303" max="12303" width="15" style="4" customWidth="1"/>
    <col min="12304" max="12304" width="17" style="4" customWidth="1"/>
    <col min="12305" max="12544" width="9.140625" style="4"/>
    <col min="12545" max="12545" width="10.85546875" style="4" customWidth="1"/>
    <col min="12546" max="12546" width="16.7109375" style="4" customWidth="1"/>
    <col min="12547" max="12547" width="15" style="4" customWidth="1"/>
    <col min="12548" max="12548" width="17" style="4" customWidth="1"/>
    <col min="12549" max="12549" width="15" style="4" customWidth="1"/>
    <col min="12550" max="12550" width="17" style="4" customWidth="1"/>
    <col min="12551" max="12551" width="15" style="4" customWidth="1"/>
    <col min="12552" max="12552" width="17" style="4" customWidth="1"/>
    <col min="12553" max="12553" width="15" style="4" customWidth="1"/>
    <col min="12554" max="12554" width="17" style="4" customWidth="1"/>
    <col min="12555" max="12555" width="15" style="4" customWidth="1"/>
    <col min="12556" max="12556" width="17" style="4" customWidth="1"/>
    <col min="12557" max="12557" width="15" style="4" customWidth="1"/>
    <col min="12558" max="12558" width="17" style="4" customWidth="1"/>
    <col min="12559" max="12559" width="15" style="4" customWidth="1"/>
    <col min="12560" max="12560" width="17" style="4" customWidth="1"/>
    <col min="12561" max="12800" width="9.140625" style="4"/>
    <col min="12801" max="12801" width="10.85546875" style="4" customWidth="1"/>
    <col min="12802" max="12802" width="16.7109375" style="4" customWidth="1"/>
    <col min="12803" max="12803" width="15" style="4" customWidth="1"/>
    <col min="12804" max="12804" width="17" style="4" customWidth="1"/>
    <col min="12805" max="12805" width="15" style="4" customWidth="1"/>
    <col min="12806" max="12806" width="17" style="4" customWidth="1"/>
    <col min="12807" max="12807" width="15" style="4" customWidth="1"/>
    <col min="12808" max="12808" width="17" style="4" customWidth="1"/>
    <col min="12809" max="12809" width="15" style="4" customWidth="1"/>
    <col min="12810" max="12810" width="17" style="4" customWidth="1"/>
    <col min="12811" max="12811" width="15" style="4" customWidth="1"/>
    <col min="12812" max="12812" width="17" style="4" customWidth="1"/>
    <col min="12813" max="12813" width="15" style="4" customWidth="1"/>
    <col min="12814" max="12814" width="17" style="4" customWidth="1"/>
    <col min="12815" max="12815" width="15" style="4" customWidth="1"/>
    <col min="12816" max="12816" width="17" style="4" customWidth="1"/>
    <col min="12817" max="13056" width="9.140625" style="4"/>
    <col min="13057" max="13057" width="10.85546875" style="4" customWidth="1"/>
    <col min="13058" max="13058" width="16.7109375" style="4" customWidth="1"/>
    <col min="13059" max="13059" width="15" style="4" customWidth="1"/>
    <col min="13060" max="13060" width="17" style="4" customWidth="1"/>
    <col min="13061" max="13061" width="15" style="4" customWidth="1"/>
    <col min="13062" max="13062" width="17" style="4" customWidth="1"/>
    <col min="13063" max="13063" width="15" style="4" customWidth="1"/>
    <col min="13064" max="13064" width="17" style="4" customWidth="1"/>
    <col min="13065" max="13065" width="15" style="4" customWidth="1"/>
    <col min="13066" max="13066" width="17" style="4" customWidth="1"/>
    <col min="13067" max="13067" width="15" style="4" customWidth="1"/>
    <col min="13068" max="13068" width="17" style="4" customWidth="1"/>
    <col min="13069" max="13069" width="15" style="4" customWidth="1"/>
    <col min="13070" max="13070" width="17" style="4" customWidth="1"/>
    <col min="13071" max="13071" width="15" style="4" customWidth="1"/>
    <col min="13072" max="13072" width="17" style="4" customWidth="1"/>
    <col min="13073" max="13312" width="9.140625" style="4"/>
    <col min="13313" max="13313" width="10.85546875" style="4" customWidth="1"/>
    <col min="13314" max="13314" width="16.7109375" style="4" customWidth="1"/>
    <col min="13315" max="13315" width="15" style="4" customWidth="1"/>
    <col min="13316" max="13316" width="17" style="4" customWidth="1"/>
    <col min="13317" max="13317" width="15" style="4" customWidth="1"/>
    <col min="13318" max="13318" width="17" style="4" customWidth="1"/>
    <col min="13319" max="13319" width="15" style="4" customWidth="1"/>
    <col min="13320" max="13320" width="17" style="4" customWidth="1"/>
    <col min="13321" max="13321" width="15" style="4" customWidth="1"/>
    <col min="13322" max="13322" width="17" style="4" customWidth="1"/>
    <col min="13323" max="13323" width="15" style="4" customWidth="1"/>
    <col min="13324" max="13324" width="17" style="4" customWidth="1"/>
    <col min="13325" max="13325" width="15" style="4" customWidth="1"/>
    <col min="13326" max="13326" width="17" style="4" customWidth="1"/>
    <col min="13327" max="13327" width="15" style="4" customWidth="1"/>
    <col min="13328" max="13328" width="17" style="4" customWidth="1"/>
    <col min="13329" max="13568" width="9.140625" style="4"/>
    <col min="13569" max="13569" width="10.85546875" style="4" customWidth="1"/>
    <col min="13570" max="13570" width="16.7109375" style="4" customWidth="1"/>
    <col min="13571" max="13571" width="15" style="4" customWidth="1"/>
    <col min="13572" max="13572" width="17" style="4" customWidth="1"/>
    <col min="13573" max="13573" width="15" style="4" customWidth="1"/>
    <col min="13574" max="13574" width="17" style="4" customWidth="1"/>
    <col min="13575" max="13575" width="15" style="4" customWidth="1"/>
    <col min="13576" max="13576" width="17" style="4" customWidth="1"/>
    <col min="13577" max="13577" width="15" style="4" customWidth="1"/>
    <col min="13578" max="13578" width="17" style="4" customWidth="1"/>
    <col min="13579" max="13579" width="15" style="4" customWidth="1"/>
    <col min="13580" max="13580" width="17" style="4" customWidth="1"/>
    <col min="13581" max="13581" width="15" style="4" customWidth="1"/>
    <col min="13582" max="13582" width="17" style="4" customWidth="1"/>
    <col min="13583" max="13583" width="15" style="4" customWidth="1"/>
    <col min="13584" max="13584" width="17" style="4" customWidth="1"/>
    <col min="13585" max="13824" width="9.140625" style="4"/>
    <col min="13825" max="13825" width="10.85546875" style="4" customWidth="1"/>
    <col min="13826" max="13826" width="16.7109375" style="4" customWidth="1"/>
    <col min="13827" max="13827" width="15" style="4" customWidth="1"/>
    <col min="13828" max="13828" width="17" style="4" customWidth="1"/>
    <col min="13829" max="13829" width="15" style="4" customWidth="1"/>
    <col min="13830" max="13830" width="17" style="4" customWidth="1"/>
    <col min="13831" max="13831" width="15" style="4" customWidth="1"/>
    <col min="13832" max="13832" width="17" style="4" customWidth="1"/>
    <col min="13833" max="13833" width="15" style="4" customWidth="1"/>
    <col min="13834" max="13834" width="17" style="4" customWidth="1"/>
    <col min="13835" max="13835" width="15" style="4" customWidth="1"/>
    <col min="13836" max="13836" width="17" style="4" customWidth="1"/>
    <col min="13837" max="13837" width="15" style="4" customWidth="1"/>
    <col min="13838" max="13838" width="17" style="4" customWidth="1"/>
    <col min="13839" max="13839" width="15" style="4" customWidth="1"/>
    <col min="13840" max="13840" width="17" style="4" customWidth="1"/>
    <col min="13841" max="14080" width="9.140625" style="4"/>
    <col min="14081" max="14081" width="10.85546875" style="4" customWidth="1"/>
    <col min="14082" max="14082" width="16.7109375" style="4" customWidth="1"/>
    <col min="14083" max="14083" width="15" style="4" customWidth="1"/>
    <col min="14084" max="14084" width="17" style="4" customWidth="1"/>
    <col min="14085" max="14085" width="15" style="4" customWidth="1"/>
    <col min="14086" max="14086" width="17" style="4" customWidth="1"/>
    <col min="14087" max="14087" width="15" style="4" customWidth="1"/>
    <col min="14088" max="14088" width="17" style="4" customWidth="1"/>
    <col min="14089" max="14089" width="15" style="4" customWidth="1"/>
    <col min="14090" max="14090" width="17" style="4" customWidth="1"/>
    <col min="14091" max="14091" width="15" style="4" customWidth="1"/>
    <col min="14092" max="14092" width="17" style="4" customWidth="1"/>
    <col min="14093" max="14093" width="15" style="4" customWidth="1"/>
    <col min="14094" max="14094" width="17" style="4" customWidth="1"/>
    <col min="14095" max="14095" width="15" style="4" customWidth="1"/>
    <col min="14096" max="14096" width="17" style="4" customWidth="1"/>
    <col min="14097" max="14336" width="9.140625" style="4"/>
    <col min="14337" max="14337" width="10.85546875" style="4" customWidth="1"/>
    <col min="14338" max="14338" width="16.7109375" style="4" customWidth="1"/>
    <col min="14339" max="14339" width="15" style="4" customWidth="1"/>
    <col min="14340" max="14340" width="17" style="4" customWidth="1"/>
    <col min="14341" max="14341" width="15" style="4" customWidth="1"/>
    <col min="14342" max="14342" width="17" style="4" customWidth="1"/>
    <col min="14343" max="14343" width="15" style="4" customWidth="1"/>
    <col min="14344" max="14344" width="17" style="4" customWidth="1"/>
    <col min="14345" max="14345" width="15" style="4" customWidth="1"/>
    <col min="14346" max="14346" width="17" style="4" customWidth="1"/>
    <col min="14347" max="14347" width="15" style="4" customWidth="1"/>
    <col min="14348" max="14348" width="17" style="4" customWidth="1"/>
    <col min="14349" max="14349" width="15" style="4" customWidth="1"/>
    <col min="14350" max="14350" width="17" style="4" customWidth="1"/>
    <col min="14351" max="14351" width="15" style="4" customWidth="1"/>
    <col min="14352" max="14352" width="17" style="4" customWidth="1"/>
    <col min="14353" max="14592" width="9.140625" style="4"/>
    <col min="14593" max="14593" width="10.85546875" style="4" customWidth="1"/>
    <col min="14594" max="14594" width="16.7109375" style="4" customWidth="1"/>
    <col min="14595" max="14595" width="15" style="4" customWidth="1"/>
    <col min="14596" max="14596" width="17" style="4" customWidth="1"/>
    <col min="14597" max="14597" width="15" style="4" customWidth="1"/>
    <col min="14598" max="14598" width="17" style="4" customWidth="1"/>
    <col min="14599" max="14599" width="15" style="4" customWidth="1"/>
    <col min="14600" max="14600" width="17" style="4" customWidth="1"/>
    <col min="14601" max="14601" width="15" style="4" customWidth="1"/>
    <col min="14602" max="14602" width="17" style="4" customWidth="1"/>
    <col min="14603" max="14603" width="15" style="4" customWidth="1"/>
    <col min="14604" max="14604" width="17" style="4" customWidth="1"/>
    <col min="14605" max="14605" width="15" style="4" customWidth="1"/>
    <col min="14606" max="14606" width="17" style="4" customWidth="1"/>
    <col min="14607" max="14607" width="15" style="4" customWidth="1"/>
    <col min="14608" max="14608" width="17" style="4" customWidth="1"/>
    <col min="14609" max="14848" width="9.140625" style="4"/>
    <col min="14849" max="14849" width="10.85546875" style="4" customWidth="1"/>
    <col min="14850" max="14850" width="16.7109375" style="4" customWidth="1"/>
    <col min="14851" max="14851" width="15" style="4" customWidth="1"/>
    <col min="14852" max="14852" width="17" style="4" customWidth="1"/>
    <col min="14853" max="14853" width="15" style="4" customWidth="1"/>
    <col min="14854" max="14854" width="17" style="4" customWidth="1"/>
    <col min="14855" max="14855" width="15" style="4" customWidth="1"/>
    <col min="14856" max="14856" width="17" style="4" customWidth="1"/>
    <col min="14857" max="14857" width="15" style="4" customWidth="1"/>
    <col min="14858" max="14858" width="17" style="4" customWidth="1"/>
    <col min="14859" max="14859" width="15" style="4" customWidth="1"/>
    <col min="14860" max="14860" width="17" style="4" customWidth="1"/>
    <col min="14861" max="14861" width="15" style="4" customWidth="1"/>
    <col min="14862" max="14862" width="17" style="4" customWidth="1"/>
    <col min="14863" max="14863" width="15" style="4" customWidth="1"/>
    <col min="14864" max="14864" width="17" style="4" customWidth="1"/>
    <col min="14865" max="15104" width="9.140625" style="4"/>
    <col min="15105" max="15105" width="10.85546875" style="4" customWidth="1"/>
    <col min="15106" max="15106" width="16.7109375" style="4" customWidth="1"/>
    <col min="15107" max="15107" width="15" style="4" customWidth="1"/>
    <col min="15108" max="15108" width="17" style="4" customWidth="1"/>
    <col min="15109" max="15109" width="15" style="4" customWidth="1"/>
    <col min="15110" max="15110" width="17" style="4" customWidth="1"/>
    <col min="15111" max="15111" width="15" style="4" customWidth="1"/>
    <col min="15112" max="15112" width="17" style="4" customWidth="1"/>
    <col min="15113" max="15113" width="15" style="4" customWidth="1"/>
    <col min="15114" max="15114" width="17" style="4" customWidth="1"/>
    <col min="15115" max="15115" width="15" style="4" customWidth="1"/>
    <col min="15116" max="15116" width="17" style="4" customWidth="1"/>
    <col min="15117" max="15117" width="15" style="4" customWidth="1"/>
    <col min="15118" max="15118" width="17" style="4" customWidth="1"/>
    <col min="15119" max="15119" width="15" style="4" customWidth="1"/>
    <col min="15120" max="15120" width="17" style="4" customWidth="1"/>
    <col min="15121" max="15360" width="9.140625" style="4"/>
    <col min="15361" max="15361" width="10.85546875" style="4" customWidth="1"/>
    <col min="15362" max="15362" width="16.7109375" style="4" customWidth="1"/>
    <col min="15363" max="15363" width="15" style="4" customWidth="1"/>
    <col min="15364" max="15364" width="17" style="4" customWidth="1"/>
    <col min="15365" max="15365" width="15" style="4" customWidth="1"/>
    <col min="15366" max="15366" width="17" style="4" customWidth="1"/>
    <col min="15367" max="15367" width="15" style="4" customWidth="1"/>
    <col min="15368" max="15368" width="17" style="4" customWidth="1"/>
    <col min="15369" max="15369" width="15" style="4" customWidth="1"/>
    <col min="15370" max="15370" width="17" style="4" customWidth="1"/>
    <col min="15371" max="15371" width="15" style="4" customWidth="1"/>
    <col min="15372" max="15372" width="17" style="4" customWidth="1"/>
    <col min="15373" max="15373" width="15" style="4" customWidth="1"/>
    <col min="15374" max="15374" width="17" style="4" customWidth="1"/>
    <col min="15375" max="15375" width="15" style="4" customWidth="1"/>
    <col min="15376" max="15376" width="17" style="4" customWidth="1"/>
    <col min="15377" max="15616" width="9.140625" style="4"/>
    <col min="15617" max="15617" width="10.85546875" style="4" customWidth="1"/>
    <col min="15618" max="15618" width="16.7109375" style="4" customWidth="1"/>
    <col min="15619" max="15619" width="15" style="4" customWidth="1"/>
    <col min="15620" max="15620" width="17" style="4" customWidth="1"/>
    <col min="15621" max="15621" width="15" style="4" customWidth="1"/>
    <col min="15622" max="15622" width="17" style="4" customWidth="1"/>
    <col min="15623" max="15623" width="15" style="4" customWidth="1"/>
    <col min="15624" max="15624" width="17" style="4" customWidth="1"/>
    <col min="15625" max="15625" width="15" style="4" customWidth="1"/>
    <col min="15626" max="15626" width="17" style="4" customWidth="1"/>
    <col min="15627" max="15627" width="15" style="4" customWidth="1"/>
    <col min="15628" max="15628" width="17" style="4" customWidth="1"/>
    <col min="15629" max="15629" width="15" style="4" customWidth="1"/>
    <col min="15630" max="15630" width="17" style="4" customWidth="1"/>
    <col min="15631" max="15631" width="15" style="4" customWidth="1"/>
    <col min="15632" max="15632" width="17" style="4" customWidth="1"/>
    <col min="15633" max="15872" width="9.140625" style="4"/>
    <col min="15873" max="15873" width="10.85546875" style="4" customWidth="1"/>
    <col min="15874" max="15874" width="16.7109375" style="4" customWidth="1"/>
    <col min="15875" max="15875" width="15" style="4" customWidth="1"/>
    <col min="15876" max="15876" width="17" style="4" customWidth="1"/>
    <col min="15877" max="15877" width="15" style="4" customWidth="1"/>
    <col min="15878" max="15878" width="17" style="4" customWidth="1"/>
    <col min="15879" max="15879" width="15" style="4" customWidth="1"/>
    <col min="15880" max="15880" width="17" style="4" customWidth="1"/>
    <col min="15881" max="15881" width="15" style="4" customWidth="1"/>
    <col min="15882" max="15882" width="17" style="4" customWidth="1"/>
    <col min="15883" max="15883" width="15" style="4" customWidth="1"/>
    <col min="15884" max="15884" width="17" style="4" customWidth="1"/>
    <col min="15885" max="15885" width="15" style="4" customWidth="1"/>
    <col min="15886" max="15886" width="17" style="4" customWidth="1"/>
    <col min="15887" max="15887" width="15" style="4" customWidth="1"/>
    <col min="15888" max="15888" width="17" style="4" customWidth="1"/>
    <col min="15889" max="16128" width="9.140625" style="4"/>
    <col min="16129" max="16129" width="10.85546875" style="4" customWidth="1"/>
    <col min="16130" max="16130" width="16.7109375" style="4" customWidth="1"/>
    <col min="16131" max="16131" width="15" style="4" customWidth="1"/>
    <col min="16132" max="16132" width="17" style="4" customWidth="1"/>
    <col min="16133" max="16133" width="15" style="4" customWidth="1"/>
    <col min="16134" max="16134" width="17" style="4" customWidth="1"/>
    <col min="16135" max="16135" width="15" style="4" customWidth="1"/>
    <col min="16136" max="16136" width="17" style="4" customWidth="1"/>
    <col min="16137" max="16137" width="15" style="4" customWidth="1"/>
    <col min="16138" max="16138" width="17" style="4" customWidth="1"/>
    <col min="16139" max="16139" width="15" style="4" customWidth="1"/>
    <col min="16140" max="16140" width="17" style="4" customWidth="1"/>
    <col min="16141" max="16141" width="15" style="4" customWidth="1"/>
    <col min="16142" max="16142" width="17" style="4" customWidth="1"/>
    <col min="16143" max="16143" width="15" style="4" customWidth="1"/>
    <col min="16144" max="16144" width="17" style="4" customWidth="1"/>
    <col min="16145" max="16384" width="9.140625" style="4"/>
  </cols>
  <sheetData>
    <row r="1" spans="1:39" x14ac:dyDescent="0.25">
      <c r="A1" s="175" t="s">
        <v>45</v>
      </c>
      <c r="B1" s="176" t="s">
        <v>24</v>
      </c>
      <c r="C1" s="59" t="s">
        <v>50</v>
      </c>
      <c r="D1" s="60"/>
      <c r="E1" s="60"/>
      <c r="F1" s="60"/>
      <c r="G1" s="60"/>
      <c r="H1" s="61"/>
      <c r="I1" s="56" t="s">
        <v>51</v>
      </c>
      <c r="J1" s="57"/>
      <c r="K1" s="58"/>
      <c r="L1" s="56" t="s">
        <v>52</v>
      </c>
      <c r="M1" s="57"/>
      <c r="N1" s="58"/>
      <c r="O1" s="56" t="s">
        <v>159</v>
      </c>
      <c r="P1" s="57"/>
      <c r="Q1" s="57"/>
      <c r="R1" s="57"/>
      <c r="S1" s="57"/>
      <c r="T1" s="57"/>
      <c r="U1" s="57"/>
      <c r="V1" s="58"/>
      <c r="W1" s="59" t="s">
        <v>53</v>
      </c>
      <c r="X1" s="60"/>
      <c r="Y1" s="61"/>
      <c r="Z1" s="63" t="s">
        <v>54</v>
      </c>
      <c r="AA1" s="59"/>
      <c r="AB1" s="60"/>
      <c r="AC1" s="60"/>
      <c r="AD1" s="60"/>
      <c r="AE1" s="61"/>
      <c r="AF1" s="59" t="s">
        <v>55</v>
      </c>
      <c r="AG1" s="60"/>
      <c r="AH1" s="61"/>
      <c r="AI1" s="56" t="s">
        <v>56</v>
      </c>
      <c r="AJ1" s="57"/>
      <c r="AK1" s="57"/>
      <c r="AL1" s="57"/>
      <c r="AM1" s="58"/>
    </row>
    <row r="2" spans="1:39" s="22" customFormat="1" x14ac:dyDescent="0.25">
      <c r="A2" s="175" t="s">
        <v>21</v>
      </c>
      <c r="B2" s="176" t="s">
        <v>24</v>
      </c>
      <c r="C2" s="9" t="s">
        <v>2</v>
      </c>
      <c r="D2" s="9" t="s">
        <v>4</v>
      </c>
      <c r="E2" s="9" t="s">
        <v>5</v>
      </c>
      <c r="F2" s="9" t="s">
        <v>1</v>
      </c>
      <c r="G2" s="9" t="s">
        <v>49</v>
      </c>
      <c r="H2" s="24" t="s">
        <v>23</v>
      </c>
      <c r="I2" s="16" t="s">
        <v>6</v>
      </c>
      <c r="J2" s="16" t="s">
        <v>7</v>
      </c>
      <c r="K2" s="24" t="s">
        <v>23</v>
      </c>
      <c r="L2" s="16" t="s">
        <v>8</v>
      </c>
      <c r="M2" s="16" t="s">
        <v>9</v>
      </c>
      <c r="N2" s="24" t="s">
        <v>23</v>
      </c>
      <c r="O2" s="19" t="s">
        <v>10</v>
      </c>
      <c r="P2" s="19" t="s">
        <v>11</v>
      </c>
      <c r="Q2" s="19" t="s">
        <v>12</v>
      </c>
      <c r="R2" s="19" t="s">
        <v>13</v>
      </c>
      <c r="S2" s="19" t="s">
        <v>14</v>
      </c>
      <c r="T2" s="19" t="s">
        <v>15</v>
      </c>
      <c r="U2" s="19" t="s">
        <v>16</v>
      </c>
      <c r="V2" s="24" t="s">
        <v>23</v>
      </c>
      <c r="W2" s="29" t="s">
        <v>39</v>
      </c>
      <c r="X2" s="25" t="s">
        <v>40</v>
      </c>
      <c r="Y2" s="24" t="s">
        <v>23</v>
      </c>
      <c r="Z2" s="23" t="s">
        <v>29</v>
      </c>
      <c r="AA2" s="23" t="s">
        <v>33</v>
      </c>
      <c r="AB2" s="23" t="s">
        <v>30</v>
      </c>
      <c r="AC2" s="23" t="s">
        <v>31</v>
      </c>
      <c r="AD2" s="23" t="s">
        <v>32</v>
      </c>
      <c r="AE2" s="24" t="s">
        <v>23</v>
      </c>
      <c r="AF2" s="20" t="s">
        <v>35</v>
      </c>
      <c r="AG2" s="25" t="s">
        <v>36</v>
      </c>
      <c r="AH2" s="24" t="s">
        <v>23</v>
      </c>
      <c r="AI2" s="62">
        <v>1</v>
      </c>
      <c r="AJ2" s="62">
        <v>2</v>
      </c>
      <c r="AK2" s="62">
        <v>3</v>
      </c>
      <c r="AL2" s="62">
        <v>4</v>
      </c>
      <c r="AM2" s="24" t="s">
        <v>23</v>
      </c>
    </row>
    <row r="3" spans="1:39" x14ac:dyDescent="0.25">
      <c r="A3" s="10">
        <v>41486</v>
      </c>
      <c r="B3" s="11">
        <v>127886449</v>
      </c>
      <c r="C3" s="11">
        <v>2927792</v>
      </c>
      <c r="D3" s="11">
        <v>121991462</v>
      </c>
      <c r="E3" s="11">
        <v>2483</v>
      </c>
      <c r="F3" s="11">
        <v>2964369</v>
      </c>
      <c r="G3" s="11">
        <v>343</v>
      </c>
      <c r="H3" s="12">
        <f t="shared" ref="H3:H34" si="0">SUM(C3:G3)</f>
        <v>127886449</v>
      </c>
      <c r="I3" s="15">
        <v>127862408</v>
      </c>
      <c r="J3" s="15">
        <v>24041</v>
      </c>
      <c r="K3" s="12">
        <f t="shared" ref="K3:K29" si="1">SUM(I3:J3)</f>
        <v>127886449</v>
      </c>
      <c r="L3" s="18">
        <v>116577064</v>
      </c>
      <c r="M3" s="17">
        <v>11309385</v>
      </c>
      <c r="N3" s="12">
        <f>SUM(L3:M3)</f>
        <v>127886449</v>
      </c>
      <c r="O3" s="17">
        <v>124800776</v>
      </c>
      <c r="P3" s="17">
        <v>1401086</v>
      </c>
      <c r="Q3" s="17">
        <v>935826</v>
      </c>
      <c r="R3" s="17">
        <v>388968</v>
      </c>
      <c r="S3" s="17">
        <v>196358</v>
      </c>
      <c r="T3" s="17">
        <v>102620</v>
      </c>
      <c r="U3" s="17">
        <v>60815</v>
      </c>
      <c r="V3" s="21">
        <f>SUM(O3:U3)</f>
        <v>127886449</v>
      </c>
      <c r="W3" s="17">
        <v>127723014</v>
      </c>
      <c r="X3" s="26">
        <v>163435</v>
      </c>
      <c r="Y3" s="21">
        <f>SUM(W3:X3)</f>
        <v>127886449</v>
      </c>
      <c r="Z3" s="17">
        <v>70792356</v>
      </c>
      <c r="AA3" s="17">
        <v>16568012</v>
      </c>
      <c r="AB3" s="17">
        <v>39246699</v>
      </c>
      <c r="AC3" s="17">
        <v>669689</v>
      </c>
      <c r="AD3" s="17">
        <v>609693</v>
      </c>
      <c r="AE3" s="21">
        <f>SUM(Z3:AD3)</f>
        <v>127886449</v>
      </c>
      <c r="AF3" s="17">
        <v>126831417</v>
      </c>
      <c r="AG3" s="26">
        <v>1055032</v>
      </c>
      <c r="AH3" s="21">
        <f>SUM(AF3:AG3)</f>
        <v>127886449</v>
      </c>
      <c r="AI3" s="15">
        <v>1441981</v>
      </c>
      <c r="AJ3" s="15">
        <v>17466855</v>
      </c>
      <c r="AK3" s="15">
        <v>26542221</v>
      </c>
      <c r="AL3" s="15">
        <v>82227943</v>
      </c>
      <c r="AM3" s="21">
        <f>SUM(AI3:AL3)</f>
        <v>127679000</v>
      </c>
    </row>
    <row r="4" spans="1:39" x14ac:dyDescent="0.25">
      <c r="A4" s="10">
        <v>41517</v>
      </c>
      <c r="B4" s="11">
        <v>128819592</v>
      </c>
      <c r="C4" s="11">
        <v>2932616</v>
      </c>
      <c r="D4" s="11">
        <v>122891711</v>
      </c>
      <c r="E4" s="11">
        <v>2717</v>
      </c>
      <c r="F4" s="11">
        <v>2992194</v>
      </c>
      <c r="G4" s="11">
        <v>354</v>
      </c>
      <c r="H4" s="12">
        <f t="shared" si="0"/>
        <v>128819592</v>
      </c>
      <c r="I4" s="15">
        <v>128795069</v>
      </c>
      <c r="J4" s="15">
        <v>24523</v>
      </c>
      <c r="K4" s="12">
        <f t="shared" si="1"/>
        <v>128819592</v>
      </c>
      <c r="L4" s="18">
        <v>117382521</v>
      </c>
      <c r="M4" s="17">
        <v>11437071</v>
      </c>
      <c r="N4" s="12">
        <f t="shared" ref="N4:N67" si="2">SUM(L4:M4)</f>
        <v>128819592</v>
      </c>
      <c r="O4" s="17">
        <v>125699148</v>
      </c>
      <c r="P4" s="17">
        <v>1412125</v>
      </c>
      <c r="Q4" s="17">
        <v>945685</v>
      </c>
      <c r="R4" s="17">
        <v>395665</v>
      </c>
      <c r="S4" s="17">
        <v>200469</v>
      </c>
      <c r="T4" s="17">
        <v>104473</v>
      </c>
      <c r="U4" s="17">
        <v>62027</v>
      </c>
      <c r="V4" s="21">
        <f t="shared" ref="V4:V67" si="3">SUM(O4:U4)</f>
        <v>128819592</v>
      </c>
      <c r="W4" s="17">
        <v>128653092</v>
      </c>
      <c r="X4" s="26">
        <v>166500</v>
      </c>
      <c r="Y4" s="21">
        <f t="shared" ref="Y4:Y67" si="4">SUM(W4:X4)</f>
        <v>128819592</v>
      </c>
      <c r="Z4" s="17">
        <v>71217802</v>
      </c>
      <c r="AA4" s="17">
        <v>16819865</v>
      </c>
      <c r="AB4" s="17">
        <v>39504318</v>
      </c>
      <c r="AC4" s="17">
        <v>670043</v>
      </c>
      <c r="AD4" s="17">
        <v>607564</v>
      </c>
      <c r="AE4" s="21">
        <f t="shared" ref="AE4:AE67" si="5">SUM(Z4:AD4)</f>
        <v>128819592</v>
      </c>
      <c r="AF4" s="17">
        <v>127765551</v>
      </c>
      <c r="AG4" s="26">
        <v>1054041</v>
      </c>
      <c r="AH4" s="21">
        <f t="shared" ref="AH4:AH67" si="6">SUM(AF4:AG4)</f>
        <v>128819592</v>
      </c>
      <c r="AI4" s="15">
        <v>1414496</v>
      </c>
      <c r="AJ4" s="15">
        <v>17692850</v>
      </c>
      <c r="AK4" s="15">
        <v>26854930</v>
      </c>
      <c r="AL4" s="15">
        <v>82650856</v>
      </c>
      <c r="AM4" s="21">
        <f t="shared" ref="AM4:AM67" si="7">SUM(AI4:AL4)</f>
        <v>128613132</v>
      </c>
    </row>
    <row r="5" spans="1:39" x14ac:dyDescent="0.25">
      <c r="A5" s="10">
        <v>41547</v>
      </c>
      <c r="B5" s="11">
        <v>130934582</v>
      </c>
      <c r="C5" s="11">
        <v>2935834</v>
      </c>
      <c r="D5" s="11">
        <v>124980771</v>
      </c>
      <c r="E5" s="11">
        <v>3437</v>
      </c>
      <c r="F5" s="11">
        <v>3014177</v>
      </c>
      <c r="G5" s="11">
        <v>363</v>
      </c>
      <c r="H5" s="12">
        <f t="shared" si="0"/>
        <v>130934582</v>
      </c>
      <c r="I5" s="15">
        <v>130909610</v>
      </c>
      <c r="J5" s="15">
        <v>24972</v>
      </c>
      <c r="K5" s="12">
        <f t="shared" si="1"/>
        <v>130934582</v>
      </c>
      <c r="L5" s="18">
        <v>119219086</v>
      </c>
      <c r="M5" s="17">
        <v>11715496</v>
      </c>
      <c r="N5" s="12">
        <f t="shared" si="2"/>
        <v>130934582</v>
      </c>
      <c r="O5" s="17">
        <v>127737535</v>
      </c>
      <c r="P5" s="17">
        <v>1452880</v>
      </c>
      <c r="Q5" s="17">
        <v>959105</v>
      </c>
      <c r="R5" s="17">
        <v>404782</v>
      </c>
      <c r="S5" s="17">
        <v>207270</v>
      </c>
      <c r="T5" s="17">
        <v>108759</v>
      </c>
      <c r="U5" s="17">
        <v>64251</v>
      </c>
      <c r="V5" s="21">
        <f t="shared" si="3"/>
        <v>130934582</v>
      </c>
      <c r="W5" s="17">
        <v>130761572</v>
      </c>
      <c r="X5" s="26">
        <v>173010</v>
      </c>
      <c r="Y5" s="21">
        <f t="shared" si="4"/>
        <v>130934582</v>
      </c>
      <c r="Z5" s="17">
        <v>71751783</v>
      </c>
      <c r="AA5" s="17">
        <v>17979031</v>
      </c>
      <c r="AB5" s="17">
        <v>39914649</v>
      </c>
      <c r="AC5" s="17">
        <v>676439</v>
      </c>
      <c r="AD5" s="17">
        <v>612680</v>
      </c>
      <c r="AE5" s="21">
        <f t="shared" si="5"/>
        <v>130934582</v>
      </c>
      <c r="AF5" s="17">
        <v>129884337</v>
      </c>
      <c r="AG5" s="26">
        <v>1050245</v>
      </c>
      <c r="AH5" s="21">
        <f t="shared" si="6"/>
        <v>130934582</v>
      </c>
      <c r="AI5" s="15">
        <v>1483332</v>
      </c>
      <c r="AJ5" s="15">
        <v>18277017</v>
      </c>
      <c r="AK5" s="15">
        <v>27745566</v>
      </c>
      <c r="AL5" s="15">
        <v>83220925</v>
      </c>
      <c r="AM5" s="21">
        <f t="shared" si="7"/>
        <v>130726840</v>
      </c>
    </row>
    <row r="6" spans="1:39" x14ac:dyDescent="0.25">
      <c r="A6" s="10">
        <v>41578</v>
      </c>
      <c r="B6" s="11">
        <v>134083944</v>
      </c>
      <c r="C6" s="11">
        <v>2947760</v>
      </c>
      <c r="D6" s="11">
        <v>128098733</v>
      </c>
      <c r="E6" s="11">
        <v>2635</v>
      </c>
      <c r="F6" s="11">
        <v>3034469</v>
      </c>
      <c r="G6" s="11">
        <v>347</v>
      </c>
      <c r="H6" s="12">
        <f t="shared" si="0"/>
        <v>134083944</v>
      </c>
      <c r="I6" s="15">
        <v>134058929</v>
      </c>
      <c r="J6" s="15">
        <v>25015</v>
      </c>
      <c r="K6" s="12">
        <f t="shared" si="1"/>
        <v>134083944</v>
      </c>
      <c r="L6" s="18">
        <v>122115190</v>
      </c>
      <c r="M6" s="17">
        <v>11968754</v>
      </c>
      <c r="N6" s="12">
        <f t="shared" si="2"/>
        <v>134083944</v>
      </c>
      <c r="O6" s="17">
        <v>130902608</v>
      </c>
      <c r="P6" s="17">
        <v>1444376</v>
      </c>
      <c r="Q6" s="17">
        <v>958304</v>
      </c>
      <c r="R6" s="17">
        <v>401208</v>
      </c>
      <c r="S6" s="17">
        <v>205827</v>
      </c>
      <c r="T6" s="17">
        <v>107773</v>
      </c>
      <c r="U6" s="17">
        <v>63848</v>
      </c>
      <c r="V6" s="21">
        <f t="shared" si="3"/>
        <v>134083944</v>
      </c>
      <c r="W6" s="17">
        <v>133912323</v>
      </c>
      <c r="X6" s="26">
        <v>171621</v>
      </c>
      <c r="Y6" s="21">
        <f t="shared" si="4"/>
        <v>134083944</v>
      </c>
      <c r="Z6" s="17">
        <v>73068198</v>
      </c>
      <c r="AA6" s="17">
        <v>19335258</v>
      </c>
      <c r="AB6" s="17">
        <v>40388869</v>
      </c>
      <c r="AC6" s="17">
        <v>680869</v>
      </c>
      <c r="AD6" s="17">
        <v>610750</v>
      </c>
      <c r="AE6" s="21">
        <f t="shared" si="5"/>
        <v>134083944</v>
      </c>
      <c r="AF6" s="17">
        <v>133031038</v>
      </c>
      <c r="AG6" s="26">
        <v>1052906</v>
      </c>
      <c r="AH6" s="21">
        <f t="shared" si="6"/>
        <v>134083944</v>
      </c>
      <c r="AI6" s="15">
        <v>1652642</v>
      </c>
      <c r="AJ6" s="15">
        <v>19101010</v>
      </c>
      <c r="AK6" s="15">
        <v>28781798</v>
      </c>
      <c r="AL6" s="15">
        <v>84334699</v>
      </c>
      <c r="AM6" s="21">
        <f t="shared" si="7"/>
        <v>133870149</v>
      </c>
    </row>
    <row r="7" spans="1:39" x14ac:dyDescent="0.25">
      <c r="A7" s="10">
        <v>41608</v>
      </c>
      <c r="B7" s="11">
        <v>140510323</v>
      </c>
      <c r="C7" s="11">
        <v>2970484</v>
      </c>
      <c r="D7" s="11">
        <v>134475296</v>
      </c>
      <c r="E7" s="11">
        <v>2742</v>
      </c>
      <c r="F7" s="11">
        <v>3061454</v>
      </c>
      <c r="G7" s="11">
        <v>347</v>
      </c>
      <c r="H7" s="12">
        <f t="shared" si="0"/>
        <v>140510323</v>
      </c>
      <c r="I7" s="15">
        <v>140485022</v>
      </c>
      <c r="J7" s="15">
        <v>25301</v>
      </c>
      <c r="K7" s="12">
        <f t="shared" si="1"/>
        <v>140510323</v>
      </c>
      <c r="L7" s="18">
        <v>128172907</v>
      </c>
      <c r="M7" s="17">
        <v>12337416</v>
      </c>
      <c r="N7" s="12">
        <f t="shared" si="2"/>
        <v>140510323</v>
      </c>
      <c r="O7" s="17">
        <v>137291827</v>
      </c>
      <c r="P7" s="17">
        <v>1459456</v>
      </c>
      <c r="Q7" s="17">
        <v>968588</v>
      </c>
      <c r="R7" s="17">
        <v>406434</v>
      </c>
      <c r="S7" s="17">
        <v>209698</v>
      </c>
      <c r="T7" s="17">
        <v>109828</v>
      </c>
      <c r="U7" s="17">
        <v>64492</v>
      </c>
      <c r="V7" s="21">
        <f t="shared" si="3"/>
        <v>140510323</v>
      </c>
      <c r="W7" s="17">
        <v>140336003</v>
      </c>
      <c r="X7" s="26">
        <v>174320</v>
      </c>
      <c r="Y7" s="21">
        <f t="shared" si="4"/>
        <v>140510323</v>
      </c>
      <c r="Z7" s="17">
        <v>74390243</v>
      </c>
      <c r="AA7" s="17">
        <v>24038647</v>
      </c>
      <c r="AB7" s="17">
        <v>40787119</v>
      </c>
      <c r="AC7" s="17">
        <v>683155</v>
      </c>
      <c r="AD7" s="17">
        <v>611159</v>
      </c>
      <c r="AE7" s="21">
        <f t="shared" si="5"/>
        <v>140510323</v>
      </c>
      <c r="AF7" s="17">
        <v>139457414</v>
      </c>
      <c r="AG7" s="26">
        <v>1052909</v>
      </c>
      <c r="AH7" s="21">
        <f t="shared" si="6"/>
        <v>140510323</v>
      </c>
      <c r="AI7" s="15">
        <v>1936947</v>
      </c>
      <c r="AJ7" s="15">
        <v>20329692</v>
      </c>
      <c r="AK7" s="15">
        <v>32612840</v>
      </c>
      <c r="AL7" s="15">
        <v>85415717</v>
      </c>
      <c r="AM7" s="21">
        <f t="shared" si="7"/>
        <v>140295196</v>
      </c>
    </row>
    <row r="8" spans="1:39" x14ac:dyDescent="0.25">
      <c r="A8" s="10">
        <v>41639</v>
      </c>
      <c r="B8" s="11">
        <v>147626510</v>
      </c>
      <c r="C8" s="11">
        <v>2950120</v>
      </c>
      <c r="D8" s="11">
        <v>141532159</v>
      </c>
      <c r="E8" s="11">
        <v>4712</v>
      </c>
      <c r="F8" s="11">
        <v>3139231</v>
      </c>
      <c r="G8" s="11">
        <v>288</v>
      </c>
      <c r="H8" s="12">
        <f t="shared" si="0"/>
        <v>147626510</v>
      </c>
      <c r="I8" s="15">
        <v>147600591</v>
      </c>
      <c r="J8" s="15">
        <v>25919</v>
      </c>
      <c r="K8" s="12">
        <f t="shared" si="1"/>
        <v>147626510</v>
      </c>
      <c r="L8" s="18">
        <v>134250016</v>
      </c>
      <c r="M8" s="17">
        <v>13376494</v>
      </c>
      <c r="N8" s="12">
        <f t="shared" si="2"/>
        <v>147626510</v>
      </c>
      <c r="O8" s="17">
        <v>144263916</v>
      </c>
      <c r="P8" s="17">
        <v>1506582</v>
      </c>
      <c r="Q8" s="17">
        <v>1019699</v>
      </c>
      <c r="R8" s="17">
        <v>431809</v>
      </c>
      <c r="S8" s="17">
        <v>218969</v>
      </c>
      <c r="T8" s="17">
        <v>117912</v>
      </c>
      <c r="U8" s="17">
        <v>67623</v>
      </c>
      <c r="V8" s="21">
        <f t="shared" si="3"/>
        <v>147626510</v>
      </c>
      <c r="W8" s="17">
        <v>147440975</v>
      </c>
      <c r="X8" s="26">
        <v>185535</v>
      </c>
      <c r="Y8" s="21">
        <f t="shared" si="4"/>
        <v>147626510</v>
      </c>
      <c r="Z8" s="17">
        <v>76092058</v>
      </c>
      <c r="AA8" s="17">
        <v>28689018</v>
      </c>
      <c r="AB8" s="17">
        <v>41550562</v>
      </c>
      <c r="AC8" s="17">
        <v>689644</v>
      </c>
      <c r="AD8" s="17">
        <v>605228</v>
      </c>
      <c r="AE8" s="21">
        <f t="shared" si="5"/>
        <v>147626510</v>
      </c>
      <c r="AF8" s="17">
        <v>146574027</v>
      </c>
      <c r="AG8" s="26">
        <v>1052483</v>
      </c>
      <c r="AH8" s="21">
        <f t="shared" si="6"/>
        <v>147626510</v>
      </c>
      <c r="AI8" s="15">
        <v>2306451</v>
      </c>
      <c r="AJ8" s="15">
        <v>22701643</v>
      </c>
      <c r="AK8" s="15">
        <v>35375264</v>
      </c>
      <c r="AL8" s="15">
        <v>87026030</v>
      </c>
      <c r="AM8" s="21">
        <f t="shared" si="7"/>
        <v>147409388</v>
      </c>
    </row>
    <row r="9" spans="1:39" x14ac:dyDescent="0.25">
      <c r="A9" s="10">
        <v>41670</v>
      </c>
      <c r="B9" s="11">
        <v>149530751</v>
      </c>
      <c r="C9" s="11">
        <v>2955686</v>
      </c>
      <c r="D9" s="11">
        <v>143400348</v>
      </c>
      <c r="E9" s="11">
        <v>2592</v>
      </c>
      <c r="F9" s="11">
        <v>3171881</v>
      </c>
      <c r="G9" s="11">
        <v>244</v>
      </c>
      <c r="H9" s="12">
        <f t="shared" si="0"/>
        <v>149530751</v>
      </c>
      <c r="I9" s="15">
        <v>149504174</v>
      </c>
      <c r="J9" s="15">
        <v>26577</v>
      </c>
      <c r="K9" s="12">
        <f t="shared" si="1"/>
        <v>149530751</v>
      </c>
      <c r="L9" s="18">
        <v>136094784</v>
      </c>
      <c r="M9" s="17">
        <v>13435967</v>
      </c>
      <c r="N9" s="12">
        <f t="shared" si="2"/>
        <v>149530751</v>
      </c>
      <c r="O9" s="17">
        <v>146215523</v>
      </c>
      <c r="P9" s="17">
        <v>1495836</v>
      </c>
      <c r="Q9" s="17">
        <v>1001776</v>
      </c>
      <c r="R9" s="17">
        <v>424066</v>
      </c>
      <c r="S9" s="17">
        <v>214066</v>
      </c>
      <c r="T9" s="17">
        <v>114014</v>
      </c>
      <c r="U9" s="17">
        <v>65470</v>
      </c>
      <c r="V9" s="21">
        <f t="shared" si="3"/>
        <v>149530751</v>
      </c>
      <c r="W9" s="17">
        <v>149351267</v>
      </c>
      <c r="X9" s="26">
        <v>179484</v>
      </c>
      <c r="Y9" s="21">
        <f t="shared" si="4"/>
        <v>149530751</v>
      </c>
      <c r="Z9" s="17">
        <v>77433006</v>
      </c>
      <c r="AA9" s="17">
        <v>28880739</v>
      </c>
      <c r="AB9" s="17">
        <v>41924941</v>
      </c>
      <c r="AC9" s="17">
        <v>694378</v>
      </c>
      <c r="AD9" s="17">
        <v>597687</v>
      </c>
      <c r="AE9" s="21">
        <f t="shared" si="5"/>
        <v>149530751</v>
      </c>
      <c r="AF9" s="17">
        <v>148475397</v>
      </c>
      <c r="AG9" s="26">
        <v>1055354</v>
      </c>
      <c r="AH9" s="21">
        <f t="shared" si="6"/>
        <v>149530751</v>
      </c>
      <c r="AI9" s="15">
        <v>2341813</v>
      </c>
      <c r="AJ9" s="15">
        <v>22846020</v>
      </c>
      <c r="AK9" s="15">
        <v>35738983</v>
      </c>
      <c r="AL9" s="15">
        <v>88386398</v>
      </c>
      <c r="AM9" s="21">
        <f t="shared" si="7"/>
        <v>149313214</v>
      </c>
    </row>
    <row r="10" spans="1:39" x14ac:dyDescent="0.25">
      <c r="A10" s="10">
        <v>41698</v>
      </c>
      <c r="B10" s="11">
        <v>150736550</v>
      </c>
      <c r="C10" s="11">
        <v>2970378</v>
      </c>
      <c r="D10" s="11">
        <v>144574952</v>
      </c>
      <c r="E10" s="11">
        <v>3093</v>
      </c>
      <c r="F10" s="11">
        <v>3187900</v>
      </c>
      <c r="G10" s="11">
        <v>227</v>
      </c>
      <c r="H10" s="12">
        <f t="shared" si="0"/>
        <v>150736550</v>
      </c>
      <c r="I10" s="15">
        <v>150710069</v>
      </c>
      <c r="J10" s="15">
        <v>26481</v>
      </c>
      <c r="K10" s="12">
        <f t="shared" si="1"/>
        <v>150736550</v>
      </c>
      <c r="L10" s="18">
        <v>137118643</v>
      </c>
      <c r="M10" s="17">
        <v>13617907</v>
      </c>
      <c r="N10" s="12">
        <f t="shared" si="2"/>
        <v>150736550</v>
      </c>
      <c r="O10" s="17">
        <v>147422620</v>
      </c>
      <c r="P10" s="17">
        <v>1496140</v>
      </c>
      <c r="Q10" s="17">
        <v>1002268</v>
      </c>
      <c r="R10" s="17">
        <v>423118</v>
      </c>
      <c r="S10" s="17">
        <v>213237</v>
      </c>
      <c r="T10" s="17">
        <v>113649</v>
      </c>
      <c r="U10" s="17">
        <v>65518</v>
      </c>
      <c r="V10" s="21">
        <f t="shared" si="3"/>
        <v>150736550</v>
      </c>
      <c r="W10" s="17">
        <v>150557383</v>
      </c>
      <c r="X10" s="26">
        <v>179167</v>
      </c>
      <c r="Y10" s="21">
        <f t="shared" si="4"/>
        <v>150736550</v>
      </c>
      <c r="Z10" s="17">
        <v>78444128</v>
      </c>
      <c r="AA10" s="17">
        <v>28753365</v>
      </c>
      <c r="AB10" s="17">
        <v>42248757</v>
      </c>
      <c r="AC10" s="17">
        <v>699390</v>
      </c>
      <c r="AD10" s="17">
        <v>590910</v>
      </c>
      <c r="AE10" s="21">
        <f t="shared" si="5"/>
        <v>150736550</v>
      </c>
      <c r="AF10" s="17">
        <v>149673922</v>
      </c>
      <c r="AG10" s="26">
        <v>1062628</v>
      </c>
      <c r="AH10" s="21">
        <f t="shared" si="6"/>
        <v>150736550</v>
      </c>
      <c r="AI10" s="15">
        <v>2234890</v>
      </c>
      <c r="AJ10" s="15">
        <v>22921528</v>
      </c>
      <c r="AK10" s="15">
        <v>35891361</v>
      </c>
      <c r="AL10" s="15">
        <v>89470275</v>
      </c>
      <c r="AM10" s="21">
        <f t="shared" si="7"/>
        <v>150518054</v>
      </c>
    </row>
    <row r="11" spans="1:39" x14ac:dyDescent="0.25">
      <c r="A11" s="10">
        <v>41729</v>
      </c>
      <c r="B11" s="11">
        <v>148368994</v>
      </c>
      <c r="C11" s="11">
        <v>2983752</v>
      </c>
      <c r="D11" s="11">
        <v>142165824</v>
      </c>
      <c r="E11" s="11">
        <v>4707</v>
      </c>
      <c r="F11" s="11">
        <v>3214484</v>
      </c>
      <c r="G11" s="11">
        <v>227</v>
      </c>
      <c r="H11" s="12">
        <f t="shared" si="0"/>
        <v>148368994</v>
      </c>
      <c r="I11" s="15">
        <v>148342861</v>
      </c>
      <c r="J11" s="15">
        <v>26133</v>
      </c>
      <c r="K11" s="12">
        <f t="shared" si="1"/>
        <v>148368994</v>
      </c>
      <c r="L11" s="18">
        <v>134585399</v>
      </c>
      <c r="M11" s="17">
        <v>13783595</v>
      </c>
      <c r="N11" s="12">
        <f t="shared" si="2"/>
        <v>148368994</v>
      </c>
      <c r="O11" s="17">
        <v>145042740</v>
      </c>
      <c r="P11" s="17">
        <v>1508486</v>
      </c>
      <c r="Q11" s="17">
        <v>1004994</v>
      </c>
      <c r="R11" s="17">
        <v>418795</v>
      </c>
      <c r="S11" s="17">
        <v>214716</v>
      </c>
      <c r="T11" s="17">
        <v>113061</v>
      </c>
      <c r="U11" s="17">
        <v>66202</v>
      </c>
      <c r="V11" s="21">
        <f t="shared" si="3"/>
        <v>148368994</v>
      </c>
      <c r="W11" s="17">
        <v>148189731</v>
      </c>
      <c r="X11" s="26">
        <v>179263</v>
      </c>
      <c r="Y11" s="21">
        <f t="shared" si="4"/>
        <v>148368994</v>
      </c>
      <c r="Z11" s="17">
        <v>75869145</v>
      </c>
      <c r="AA11" s="17">
        <v>28624833</v>
      </c>
      <c r="AB11" s="17">
        <v>42582409</v>
      </c>
      <c r="AC11" s="17">
        <v>704005</v>
      </c>
      <c r="AD11" s="17">
        <v>588602</v>
      </c>
      <c r="AE11" s="21">
        <f t="shared" si="5"/>
        <v>148368994</v>
      </c>
      <c r="AF11" s="17">
        <v>147294935</v>
      </c>
      <c r="AG11" s="26">
        <v>1074059</v>
      </c>
      <c r="AH11" s="21">
        <f t="shared" si="6"/>
        <v>148368994</v>
      </c>
      <c r="AI11" s="15">
        <v>2179433</v>
      </c>
      <c r="AJ11" s="15">
        <v>22861512</v>
      </c>
      <c r="AK11" s="15">
        <v>36161349</v>
      </c>
      <c r="AL11" s="15">
        <v>86955369</v>
      </c>
      <c r="AM11" s="21">
        <f t="shared" si="7"/>
        <v>148157663</v>
      </c>
    </row>
    <row r="12" spans="1:39" x14ac:dyDescent="0.25">
      <c r="A12" s="10">
        <v>41759</v>
      </c>
      <c r="B12" s="11">
        <v>150569713</v>
      </c>
      <c r="C12" s="11">
        <v>3006116</v>
      </c>
      <c r="D12" s="11">
        <v>144323703</v>
      </c>
      <c r="E12" s="11">
        <v>3116</v>
      </c>
      <c r="F12" s="11">
        <v>3236538</v>
      </c>
      <c r="G12" s="11">
        <v>240</v>
      </c>
      <c r="H12" s="12">
        <f t="shared" si="0"/>
        <v>150569713</v>
      </c>
      <c r="I12" s="15">
        <v>150543578</v>
      </c>
      <c r="J12" s="15">
        <v>26135</v>
      </c>
      <c r="K12" s="12">
        <f t="shared" si="1"/>
        <v>150569713</v>
      </c>
      <c r="L12" s="18">
        <v>136581636</v>
      </c>
      <c r="M12" s="17">
        <v>13988077</v>
      </c>
      <c r="N12" s="12">
        <f t="shared" si="2"/>
        <v>150569713</v>
      </c>
      <c r="O12" s="17">
        <v>147241687</v>
      </c>
      <c r="P12" s="17">
        <v>1507924</v>
      </c>
      <c r="Q12" s="17">
        <v>1002626</v>
      </c>
      <c r="R12" s="17">
        <v>422858</v>
      </c>
      <c r="S12" s="17">
        <v>213272</v>
      </c>
      <c r="T12" s="17">
        <v>114305</v>
      </c>
      <c r="U12" s="17">
        <v>67041</v>
      </c>
      <c r="V12" s="21">
        <f t="shared" si="3"/>
        <v>150569713</v>
      </c>
      <c r="W12" s="17">
        <v>150388367</v>
      </c>
      <c r="X12" s="26">
        <v>181346</v>
      </c>
      <c r="Y12" s="21">
        <f t="shared" si="4"/>
        <v>150569713</v>
      </c>
      <c r="Z12" s="17">
        <v>76997342</v>
      </c>
      <c r="AA12" s="17">
        <v>29248891</v>
      </c>
      <c r="AB12" s="17">
        <v>43025173</v>
      </c>
      <c r="AC12" s="17">
        <v>710161</v>
      </c>
      <c r="AD12" s="17">
        <v>588146</v>
      </c>
      <c r="AE12" s="21">
        <f t="shared" si="5"/>
        <v>150569713</v>
      </c>
      <c r="AF12" s="17">
        <v>149494907</v>
      </c>
      <c r="AG12" s="26">
        <v>1074806</v>
      </c>
      <c r="AH12" s="21">
        <f t="shared" si="6"/>
        <v>150569713</v>
      </c>
      <c r="AI12" s="15">
        <v>2585743</v>
      </c>
      <c r="AJ12" s="15">
        <v>23214641</v>
      </c>
      <c r="AK12" s="15">
        <v>36379530</v>
      </c>
      <c r="AL12" s="15">
        <v>88178983</v>
      </c>
      <c r="AM12" s="21">
        <f t="shared" si="7"/>
        <v>150358897</v>
      </c>
    </row>
    <row r="13" spans="1:39" x14ac:dyDescent="0.25">
      <c r="A13" s="10">
        <v>41790</v>
      </c>
      <c r="B13" s="11">
        <v>151524434</v>
      </c>
      <c r="C13" s="11">
        <v>2996220</v>
      </c>
      <c r="D13" s="11">
        <v>145274876</v>
      </c>
      <c r="E13" s="11">
        <v>3268</v>
      </c>
      <c r="F13" s="11">
        <v>3249851</v>
      </c>
      <c r="G13" s="11">
        <v>219</v>
      </c>
      <c r="H13" s="12">
        <f t="shared" si="0"/>
        <v>151524434</v>
      </c>
      <c r="I13" s="15">
        <v>151497853</v>
      </c>
      <c r="J13" s="15">
        <v>26581</v>
      </c>
      <c r="K13" s="12">
        <f t="shared" si="1"/>
        <v>151524434</v>
      </c>
      <c r="L13" s="18">
        <v>137346800</v>
      </c>
      <c r="M13" s="17">
        <v>14177634</v>
      </c>
      <c r="N13" s="12">
        <f t="shared" si="2"/>
        <v>151524434</v>
      </c>
      <c r="O13" s="17">
        <v>148187416</v>
      </c>
      <c r="P13" s="17">
        <v>1505982</v>
      </c>
      <c r="Q13" s="17">
        <v>1005728</v>
      </c>
      <c r="R13" s="17">
        <v>425859</v>
      </c>
      <c r="S13" s="17">
        <v>215889</v>
      </c>
      <c r="T13" s="17">
        <v>115365</v>
      </c>
      <c r="U13" s="17">
        <v>68195</v>
      </c>
      <c r="V13" s="21">
        <f t="shared" si="3"/>
        <v>151524434</v>
      </c>
      <c r="W13" s="17">
        <v>151340874</v>
      </c>
      <c r="X13" s="26">
        <v>183560</v>
      </c>
      <c r="Y13" s="21">
        <f t="shared" si="4"/>
        <v>151524434</v>
      </c>
      <c r="Z13" s="17">
        <v>77888812</v>
      </c>
      <c r="AA13" s="17">
        <v>28569840</v>
      </c>
      <c r="AB13" s="17">
        <v>43790660</v>
      </c>
      <c r="AC13" s="17">
        <v>694278</v>
      </c>
      <c r="AD13" s="17">
        <v>580844</v>
      </c>
      <c r="AE13" s="21">
        <f t="shared" si="5"/>
        <v>151524434</v>
      </c>
      <c r="AF13" s="17">
        <v>150440995</v>
      </c>
      <c r="AG13" s="26">
        <v>1083439</v>
      </c>
      <c r="AH13" s="21">
        <f t="shared" si="6"/>
        <v>151524434</v>
      </c>
      <c r="AI13" s="15">
        <v>2217694</v>
      </c>
      <c r="AJ13" s="15">
        <v>22994918</v>
      </c>
      <c r="AK13" s="15">
        <v>36533995</v>
      </c>
      <c r="AL13" s="15">
        <v>89566698</v>
      </c>
      <c r="AM13" s="21">
        <f t="shared" si="7"/>
        <v>151313305</v>
      </c>
    </row>
    <row r="14" spans="1:39" x14ac:dyDescent="0.25">
      <c r="A14" s="10">
        <v>41820</v>
      </c>
      <c r="B14" s="11">
        <v>152393228</v>
      </c>
      <c r="C14" s="11">
        <v>3060195</v>
      </c>
      <c r="D14" s="11">
        <v>146061890</v>
      </c>
      <c r="E14" s="11">
        <v>3869</v>
      </c>
      <c r="F14" s="11">
        <v>3267069</v>
      </c>
      <c r="G14" s="11">
        <v>205</v>
      </c>
      <c r="H14" s="12">
        <f t="shared" si="0"/>
        <v>152393228</v>
      </c>
      <c r="I14" s="15">
        <v>152366568</v>
      </c>
      <c r="J14" s="15">
        <v>26660</v>
      </c>
      <c r="K14" s="12">
        <f t="shared" si="1"/>
        <v>152393228</v>
      </c>
      <c r="L14" s="18">
        <v>138455172</v>
      </c>
      <c r="M14" s="17">
        <v>13938056</v>
      </c>
      <c r="N14" s="12">
        <f t="shared" si="2"/>
        <v>152393228</v>
      </c>
      <c r="O14" s="17">
        <v>149025546</v>
      </c>
      <c r="P14" s="17">
        <v>1509752</v>
      </c>
      <c r="Q14" s="17">
        <v>1015231</v>
      </c>
      <c r="R14" s="17">
        <v>432318</v>
      </c>
      <c r="S14" s="17">
        <v>221088</v>
      </c>
      <c r="T14" s="17">
        <v>118861</v>
      </c>
      <c r="U14" s="17">
        <v>70432</v>
      </c>
      <c r="V14" s="21">
        <f t="shared" si="3"/>
        <v>152393228</v>
      </c>
      <c r="W14" s="17">
        <v>152203935</v>
      </c>
      <c r="X14" s="26">
        <v>189293</v>
      </c>
      <c r="Y14" s="21">
        <f t="shared" si="4"/>
        <v>152393228</v>
      </c>
      <c r="Z14" s="17">
        <v>79390201</v>
      </c>
      <c r="AA14" s="17">
        <v>27691812</v>
      </c>
      <c r="AB14" s="17">
        <v>44032157</v>
      </c>
      <c r="AC14" s="17">
        <v>698606</v>
      </c>
      <c r="AD14" s="17">
        <v>580452</v>
      </c>
      <c r="AE14" s="21">
        <f t="shared" si="5"/>
        <v>152393228</v>
      </c>
      <c r="AF14" s="17">
        <v>151306900</v>
      </c>
      <c r="AG14" s="26">
        <v>1086328</v>
      </c>
      <c r="AH14" s="21">
        <f t="shared" si="6"/>
        <v>152393228</v>
      </c>
      <c r="AI14" s="15">
        <v>2217694</v>
      </c>
      <c r="AJ14" s="15">
        <v>22788513</v>
      </c>
      <c r="AK14" s="15">
        <v>35985451</v>
      </c>
      <c r="AL14" s="15">
        <v>91189641</v>
      </c>
      <c r="AM14" s="21">
        <f t="shared" si="7"/>
        <v>152181299</v>
      </c>
    </row>
    <row r="15" spans="1:39" x14ac:dyDescent="0.25">
      <c r="A15" s="10">
        <v>41851</v>
      </c>
      <c r="B15" s="11">
        <v>152873513</v>
      </c>
      <c r="C15" s="11">
        <v>3000031</v>
      </c>
      <c r="D15" s="11">
        <v>146560193</v>
      </c>
      <c r="E15" s="11">
        <v>3997</v>
      </c>
      <c r="F15" s="11">
        <v>3309103</v>
      </c>
      <c r="G15" s="11">
        <v>189</v>
      </c>
      <c r="H15" s="12">
        <f t="shared" si="0"/>
        <v>152873513</v>
      </c>
      <c r="I15" s="15">
        <v>152847199</v>
      </c>
      <c r="J15" s="15">
        <v>26314</v>
      </c>
      <c r="K15" s="12">
        <f t="shared" si="1"/>
        <v>152873513</v>
      </c>
      <c r="L15" s="18">
        <v>137325581</v>
      </c>
      <c r="M15" s="17">
        <v>15547932</v>
      </c>
      <c r="N15" s="12">
        <f t="shared" si="2"/>
        <v>152873513</v>
      </c>
      <c r="O15" s="17">
        <v>149427407</v>
      </c>
      <c r="P15" s="17">
        <v>1562910</v>
      </c>
      <c r="Q15" s="17">
        <v>1036834</v>
      </c>
      <c r="R15" s="17">
        <v>436720</v>
      </c>
      <c r="S15" s="17">
        <v>222472</v>
      </c>
      <c r="T15" s="17">
        <v>118140</v>
      </c>
      <c r="U15" s="17">
        <v>69030</v>
      </c>
      <c r="V15" s="21">
        <f t="shared" si="3"/>
        <v>152873513</v>
      </c>
      <c r="W15" s="17">
        <v>152686343</v>
      </c>
      <c r="X15" s="26">
        <v>187170</v>
      </c>
      <c r="Y15" s="21">
        <f t="shared" si="4"/>
        <v>152873513</v>
      </c>
      <c r="Z15" s="17">
        <v>80023510</v>
      </c>
      <c r="AA15" s="17">
        <v>27656784</v>
      </c>
      <c r="AB15" s="17">
        <v>43912004</v>
      </c>
      <c r="AC15" s="17">
        <v>709470</v>
      </c>
      <c r="AD15" s="17">
        <v>571745</v>
      </c>
      <c r="AE15" s="21">
        <f t="shared" si="5"/>
        <v>152873513</v>
      </c>
      <c r="AF15" s="17">
        <v>151793425</v>
      </c>
      <c r="AG15" s="26">
        <v>1080088</v>
      </c>
      <c r="AH15" s="21">
        <f t="shared" si="6"/>
        <v>152873513</v>
      </c>
      <c r="AI15" s="15">
        <v>2227469</v>
      </c>
      <c r="AJ15" s="15">
        <v>23997738</v>
      </c>
      <c r="AK15" s="15">
        <v>35057728</v>
      </c>
      <c r="AL15" s="15">
        <v>91379210</v>
      </c>
      <c r="AM15" s="21">
        <f t="shared" si="7"/>
        <v>152662145</v>
      </c>
    </row>
    <row r="16" spans="1:39" x14ac:dyDescent="0.25">
      <c r="A16" s="10">
        <v>41882</v>
      </c>
      <c r="B16" s="11">
        <v>154154607</v>
      </c>
      <c r="C16" s="11">
        <v>3014589</v>
      </c>
      <c r="D16" s="11">
        <v>147862697</v>
      </c>
      <c r="E16" s="11">
        <v>3404</v>
      </c>
      <c r="F16" s="11">
        <v>3273739</v>
      </c>
      <c r="G16" s="11">
        <v>178</v>
      </c>
      <c r="H16" s="12">
        <f t="shared" si="0"/>
        <v>154154607</v>
      </c>
      <c r="I16" s="15">
        <v>154130021</v>
      </c>
      <c r="J16" s="15">
        <v>24586</v>
      </c>
      <c r="K16" s="12">
        <f t="shared" si="1"/>
        <v>154154607</v>
      </c>
      <c r="L16" s="18">
        <v>138636929</v>
      </c>
      <c r="M16" s="17">
        <v>15517678</v>
      </c>
      <c r="N16" s="12">
        <f t="shared" si="2"/>
        <v>154154607</v>
      </c>
      <c r="O16" s="17">
        <v>150693163</v>
      </c>
      <c r="P16" s="17">
        <v>1558235</v>
      </c>
      <c r="Q16" s="17">
        <v>1042395</v>
      </c>
      <c r="R16" s="17">
        <v>443674</v>
      </c>
      <c r="S16" s="17">
        <v>226211</v>
      </c>
      <c r="T16" s="17">
        <v>120252</v>
      </c>
      <c r="U16" s="17">
        <v>70677</v>
      </c>
      <c r="V16" s="21">
        <f t="shared" si="3"/>
        <v>154154607</v>
      </c>
      <c r="W16" s="17">
        <v>153963678</v>
      </c>
      <c r="X16" s="26">
        <v>190929</v>
      </c>
      <c r="Y16" s="21">
        <f t="shared" si="4"/>
        <v>154154607</v>
      </c>
      <c r="Z16" s="17">
        <v>81170194</v>
      </c>
      <c r="AA16" s="17">
        <v>27573764</v>
      </c>
      <c r="AB16" s="17">
        <v>44129008</v>
      </c>
      <c r="AC16" s="17">
        <v>707439</v>
      </c>
      <c r="AD16" s="17">
        <v>574202</v>
      </c>
      <c r="AE16" s="21">
        <f t="shared" si="5"/>
        <v>154154607</v>
      </c>
      <c r="AF16" s="17">
        <v>153073320</v>
      </c>
      <c r="AG16" s="26">
        <v>1081287</v>
      </c>
      <c r="AH16" s="21">
        <f t="shared" si="6"/>
        <v>154154607</v>
      </c>
      <c r="AI16" s="15">
        <v>2343855</v>
      </c>
      <c r="AJ16" s="15">
        <v>23841018</v>
      </c>
      <c r="AK16" s="15">
        <v>35208345</v>
      </c>
      <c r="AL16" s="15">
        <v>92549309</v>
      </c>
      <c r="AM16" s="21">
        <f t="shared" si="7"/>
        <v>153942527</v>
      </c>
    </row>
    <row r="17" spans="1:39" x14ac:dyDescent="0.25">
      <c r="A17" s="10">
        <v>41912</v>
      </c>
      <c r="B17" s="11">
        <v>155988842</v>
      </c>
      <c r="C17" s="11">
        <v>3032075</v>
      </c>
      <c r="D17" s="11">
        <v>149651122</v>
      </c>
      <c r="E17" s="11">
        <v>3928</v>
      </c>
      <c r="F17" s="11">
        <v>3301551</v>
      </c>
      <c r="G17" s="11">
        <v>166</v>
      </c>
      <c r="H17" s="12">
        <f t="shared" si="0"/>
        <v>155988842</v>
      </c>
      <c r="I17" s="15">
        <v>155964043</v>
      </c>
      <c r="J17" s="15">
        <v>24799</v>
      </c>
      <c r="K17" s="12">
        <f t="shared" si="1"/>
        <v>155988842</v>
      </c>
      <c r="L17" s="18">
        <v>140275891</v>
      </c>
      <c r="M17" s="17">
        <v>15712951</v>
      </c>
      <c r="N17" s="12">
        <f t="shared" si="2"/>
        <v>155988842</v>
      </c>
      <c r="O17" s="17">
        <v>152500911</v>
      </c>
      <c r="P17" s="17">
        <v>1567434</v>
      </c>
      <c r="Q17" s="17">
        <v>1046493</v>
      </c>
      <c r="R17" s="17">
        <v>448298</v>
      </c>
      <c r="S17" s="17">
        <v>229883</v>
      </c>
      <c r="T17" s="17">
        <v>122617</v>
      </c>
      <c r="U17" s="17">
        <v>73206</v>
      </c>
      <c r="V17" s="21">
        <f t="shared" si="3"/>
        <v>155988842</v>
      </c>
      <c r="W17" s="17">
        <v>155793019</v>
      </c>
      <c r="X17" s="26">
        <v>195823</v>
      </c>
      <c r="Y17" s="21">
        <f t="shared" si="4"/>
        <v>155988842</v>
      </c>
      <c r="Z17" s="17">
        <v>82465553</v>
      </c>
      <c r="AA17" s="17">
        <v>27777047</v>
      </c>
      <c r="AB17" s="17">
        <v>44531286</v>
      </c>
      <c r="AC17" s="17">
        <v>637004</v>
      </c>
      <c r="AD17" s="17">
        <v>577952</v>
      </c>
      <c r="AE17" s="21">
        <f t="shared" si="5"/>
        <v>155988842</v>
      </c>
      <c r="AF17" s="17">
        <v>154907722</v>
      </c>
      <c r="AG17" s="26">
        <v>1081120</v>
      </c>
      <c r="AH17" s="21">
        <f t="shared" si="6"/>
        <v>155988842</v>
      </c>
      <c r="AI17" s="15">
        <v>2305817</v>
      </c>
      <c r="AJ17" s="15">
        <v>23923773</v>
      </c>
      <c r="AK17" s="15">
        <v>35659660</v>
      </c>
      <c r="AL17" s="15">
        <v>93887616</v>
      </c>
      <c r="AM17" s="21">
        <f t="shared" si="7"/>
        <v>155776866</v>
      </c>
    </row>
    <row r="18" spans="1:39" x14ac:dyDescent="0.25">
      <c r="A18" s="10">
        <v>41943</v>
      </c>
      <c r="B18" s="11">
        <v>157844206</v>
      </c>
      <c r="C18" s="11">
        <v>3062874</v>
      </c>
      <c r="D18" s="11">
        <v>151451602</v>
      </c>
      <c r="E18" s="11">
        <v>3698</v>
      </c>
      <c r="F18" s="11">
        <v>3325848</v>
      </c>
      <c r="G18" s="11">
        <v>184</v>
      </c>
      <c r="H18" s="12">
        <f t="shared" si="0"/>
        <v>157844206</v>
      </c>
      <c r="I18" s="15">
        <v>157817981</v>
      </c>
      <c r="J18" s="15">
        <v>26225</v>
      </c>
      <c r="K18" s="12">
        <f t="shared" si="1"/>
        <v>157844206</v>
      </c>
      <c r="L18" s="18">
        <v>141742325</v>
      </c>
      <c r="M18" s="17">
        <v>16101881</v>
      </c>
      <c r="N18" s="12">
        <f t="shared" si="2"/>
        <v>157844206</v>
      </c>
      <c r="O18" s="17">
        <v>154348496</v>
      </c>
      <c r="P18" s="17">
        <v>1571999</v>
      </c>
      <c r="Q18" s="17">
        <v>1050702</v>
      </c>
      <c r="R18" s="17">
        <v>445599</v>
      </c>
      <c r="S18" s="17">
        <v>228692</v>
      </c>
      <c r="T18" s="17">
        <v>124764</v>
      </c>
      <c r="U18" s="17">
        <v>73954</v>
      </c>
      <c r="V18" s="21">
        <f t="shared" si="3"/>
        <v>157844206</v>
      </c>
      <c r="W18" s="17">
        <v>157645488</v>
      </c>
      <c r="X18" s="26">
        <v>198718</v>
      </c>
      <c r="Y18" s="21">
        <f t="shared" si="4"/>
        <v>157844206</v>
      </c>
      <c r="Z18" s="17">
        <v>83700149</v>
      </c>
      <c r="AA18" s="17">
        <v>27985537</v>
      </c>
      <c r="AB18" s="17">
        <v>44942583</v>
      </c>
      <c r="AC18" s="17">
        <v>643596</v>
      </c>
      <c r="AD18" s="17">
        <v>572341</v>
      </c>
      <c r="AE18" s="21">
        <f t="shared" si="5"/>
        <v>157844206</v>
      </c>
      <c r="AF18" s="17">
        <v>156762281</v>
      </c>
      <c r="AG18" s="26">
        <v>1081925</v>
      </c>
      <c r="AH18" s="21">
        <f t="shared" si="6"/>
        <v>157844206</v>
      </c>
      <c r="AI18" s="15">
        <v>2345259</v>
      </c>
      <c r="AJ18" s="15">
        <v>24172488</v>
      </c>
      <c r="AK18" s="15">
        <v>35926683</v>
      </c>
      <c r="AL18" s="15">
        <v>95195536</v>
      </c>
      <c r="AM18" s="21">
        <f t="shared" si="7"/>
        <v>157639966</v>
      </c>
    </row>
    <row r="19" spans="1:39" x14ac:dyDescent="0.25">
      <c r="A19" s="10">
        <v>41973</v>
      </c>
      <c r="B19" s="11">
        <v>159287812</v>
      </c>
      <c r="C19" s="11">
        <v>3076838</v>
      </c>
      <c r="D19" s="11">
        <v>152843368</v>
      </c>
      <c r="E19" s="11">
        <v>3710</v>
      </c>
      <c r="F19" s="11">
        <v>3363729</v>
      </c>
      <c r="G19" s="11">
        <v>167</v>
      </c>
      <c r="H19" s="12">
        <f t="shared" si="0"/>
        <v>159287812</v>
      </c>
      <c r="I19" s="15">
        <v>159261410</v>
      </c>
      <c r="J19" s="15">
        <v>26402</v>
      </c>
      <c r="K19" s="12">
        <f t="shared" si="1"/>
        <v>159287812</v>
      </c>
      <c r="L19" s="18">
        <v>142902254</v>
      </c>
      <c r="M19" s="17">
        <v>16385558</v>
      </c>
      <c r="N19" s="12">
        <f t="shared" si="2"/>
        <v>159287812</v>
      </c>
      <c r="O19" s="17">
        <v>155758574</v>
      </c>
      <c r="P19" s="17">
        <v>1580532</v>
      </c>
      <c r="Q19" s="17">
        <v>1061273</v>
      </c>
      <c r="R19" s="17">
        <v>449963</v>
      </c>
      <c r="S19" s="17">
        <v>232630</v>
      </c>
      <c r="T19" s="17">
        <v>129386</v>
      </c>
      <c r="U19" s="17">
        <v>75454</v>
      </c>
      <c r="V19" s="21">
        <f t="shared" si="3"/>
        <v>159287812</v>
      </c>
      <c r="W19" s="17">
        <v>159082972</v>
      </c>
      <c r="X19" s="26">
        <v>204840</v>
      </c>
      <c r="Y19" s="21">
        <f t="shared" si="4"/>
        <v>159287812</v>
      </c>
      <c r="Z19" s="17">
        <v>84883407</v>
      </c>
      <c r="AA19" s="17">
        <v>27850753</v>
      </c>
      <c r="AB19" s="17">
        <v>45343151</v>
      </c>
      <c r="AC19" s="17">
        <v>643709</v>
      </c>
      <c r="AD19" s="17">
        <v>566792</v>
      </c>
      <c r="AE19" s="21">
        <f t="shared" si="5"/>
        <v>159287812</v>
      </c>
      <c r="AF19" s="17">
        <v>158202432</v>
      </c>
      <c r="AG19" s="26">
        <v>1085380</v>
      </c>
      <c r="AH19" s="21">
        <f t="shared" si="6"/>
        <v>159287812</v>
      </c>
      <c r="AI19" s="15">
        <v>2477616</v>
      </c>
      <c r="AJ19" s="15">
        <v>24431925</v>
      </c>
      <c r="AK19" s="15">
        <v>35719993</v>
      </c>
      <c r="AL19" s="15">
        <v>96454602</v>
      </c>
      <c r="AM19" s="21">
        <f t="shared" si="7"/>
        <v>159084136</v>
      </c>
    </row>
    <row r="20" spans="1:39" x14ac:dyDescent="0.25">
      <c r="A20" s="10">
        <v>42004</v>
      </c>
      <c r="B20" s="11">
        <v>160881757</v>
      </c>
      <c r="C20" s="11">
        <v>3083325</v>
      </c>
      <c r="D20" s="11">
        <v>154361839</v>
      </c>
      <c r="E20" s="11">
        <v>5005</v>
      </c>
      <c r="F20" s="11">
        <v>3431319</v>
      </c>
      <c r="G20" s="11">
        <v>269</v>
      </c>
      <c r="H20" s="12">
        <f t="shared" si="0"/>
        <v>160881757</v>
      </c>
      <c r="I20" s="15">
        <v>160855259</v>
      </c>
      <c r="J20" s="15">
        <v>26498</v>
      </c>
      <c r="K20" s="12">
        <f t="shared" si="1"/>
        <v>160881757</v>
      </c>
      <c r="L20" s="18">
        <v>144283816</v>
      </c>
      <c r="M20" s="17">
        <v>16597941</v>
      </c>
      <c r="N20" s="12">
        <f t="shared" si="2"/>
        <v>160881757</v>
      </c>
      <c r="O20" s="17">
        <v>157199291</v>
      </c>
      <c r="P20" s="17">
        <v>1647426</v>
      </c>
      <c r="Q20" s="17">
        <v>1104479</v>
      </c>
      <c r="R20" s="17">
        <v>471878</v>
      </c>
      <c r="S20" s="17">
        <v>240786</v>
      </c>
      <c r="T20" s="17">
        <v>139494</v>
      </c>
      <c r="U20" s="17">
        <v>78403</v>
      </c>
      <c r="V20" s="21">
        <f t="shared" si="3"/>
        <v>160881757</v>
      </c>
      <c r="W20" s="17">
        <v>160663860</v>
      </c>
      <c r="X20" s="26">
        <v>217897</v>
      </c>
      <c r="Y20" s="21">
        <f t="shared" si="4"/>
        <v>160881757</v>
      </c>
      <c r="Z20" s="17">
        <v>86069343</v>
      </c>
      <c r="AA20" s="17">
        <v>27981884</v>
      </c>
      <c r="AB20" s="17">
        <v>45625013</v>
      </c>
      <c r="AC20" s="17">
        <v>648036</v>
      </c>
      <c r="AD20" s="17">
        <v>557481</v>
      </c>
      <c r="AE20" s="21">
        <f t="shared" si="5"/>
        <v>160881757</v>
      </c>
      <c r="AF20" s="17">
        <v>159800026</v>
      </c>
      <c r="AG20" s="26">
        <v>1081731</v>
      </c>
      <c r="AH20" s="21">
        <f t="shared" si="6"/>
        <v>160881757</v>
      </c>
      <c r="AI20" s="15">
        <v>2430568</v>
      </c>
      <c r="AJ20" s="15">
        <v>24643088</v>
      </c>
      <c r="AK20" s="15">
        <v>35923450</v>
      </c>
      <c r="AL20" s="15">
        <v>97677619</v>
      </c>
      <c r="AM20" s="21">
        <f t="shared" si="7"/>
        <v>160674725</v>
      </c>
    </row>
    <row r="21" spans="1:39" x14ac:dyDescent="0.25">
      <c r="A21" s="10">
        <v>42035</v>
      </c>
      <c r="B21" s="11">
        <v>161428538</v>
      </c>
      <c r="C21" s="11">
        <v>2959975</v>
      </c>
      <c r="D21" s="11">
        <v>154870906</v>
      </c>
      <c r="E21" s="11">
        <v>4234</v>
      </c>
      <c r="F21" s="11">
        <v>3593106</v>
      </c>
      <c r="G21" s="11">
        <v>317</v>
      </c>
      <c r="H21" s="12">
        <f t="shared" si="0"/>
        <v>161428538</v>
      </c>
      <c r="I21" s="15">
        <v>161401416</v>
      </c>
      <c r="J21" s="15">
        <v>27122</v>
      </c>
      <c r="K21" s="12">
        <f t="shared" si="1"/>
        <v>161428538</v>
      </c>
      <c r="L21" s="18">
        <v>144292768</v>
      </c>
      <c r="M21" s="17">
        <v>17135770</v>
      </c>
      <c r="N21" s="12">
        <f t="shared" si="2"/>
        <v>161428538</v>
      </c>
      <c r="O21" s="17">
        <v>157765944</v>
      </c>
      <c r="P21" s="17">
        <v>1624431</v>
      </c>
      <c r="Q21" s="17">
        <v>1093992</v>
      </c>
      <c r="R21" s="17">
        <v>474230</v>
      </c>
      <c r="S21" s="17">
        <v>241508</v>
      </c>
      <c r="T21" s="17">
        <v>142206</v>
      </c>
      <c r="U21" s="17">
        <v>86227</v>
      </c>
      <c r="V21" s="21">
        <f t="shared" si="3"/>
        <v>161428538</v>
      </c>
      <c r="W21" s="17">
        <v>161200105</v>
      </c>
      <c r="X21" s="26">
        <v>228433</v>
      </c>
      <c r="Y21" s="21">
        <f t="shared" si="4"/>
        <v>161428538</v>
      </c>
      <c r="Z21" s="17">
        <v>86993001</v>
      </c>
      <c r="AA21" s="17">
        <v>28061785</v>
      </c>
      <c r="AB21" s="17">
        <v>45223727</v>
      </c>
      <c r="AC21" s="17">
        <v>648311</v>
      </c>
      <c r="AD21" s="17">
        <v>501714</v>
      </c>
      <c r="AE21" s="21">
        <f t="shared" si="5"/>
        <v>161428538</v>
      </c>
      <c r="AF21" s="17">
        <v>160336062</v>
      </c>
      <c r="AG21" s="26">
        <v>1092476</v>
      </c>
      <c r="AH21" s="21">
        <f t="shared" si="6"/>
        <v>161428538</v>
      </c>
      <c r="AI21" s="15">
        <v>2300176</v>
      </c>
      <c r="AJ21" s="15">
        <v>25034244</v>
      </c>
      <c r="AK21" s="15">
        <v>35976300</v>
      </c>
      <c r="AL21" s="15">
        <v>97909862</v>
      </c>
      <c r="AM21" s="21">
        <f t="shared" si="7"/>
        <v>161220582</v>
      </c>
    </row>
    <row r="22" spans="1:39" x14ac:dyDescent="0.25">
      <c r="A22" s="10">
        <v>42063</v>
      </c>
      <c r="B22" s="11">
        <v>162168106</v>
      </c>
      <c r="C22" s="11">
        <v>2947459</v>
      </c>
      <c r="D22" s="11">
        <v>155673249</v>
      </c>
      <c r="E22" s="11">
        <v>5103</v>
      </c>
      <c r="F22" s="11">
        <v>3541974</v>
      </c>
      <c r="G22" s="11">
        <v>321</v>
      </c>
      <c r="H22" s="12">
        <f t="shared" si="0"/>
        <v>162168106</v>
      </c>
      <c r="I22" s="15">
        <v>162141140</v>
      </c>
      <c r="J22" s="15">
        <v>26966</v>
      </c>
      <c r="K22" s="12">
        <f t="shared" si="1"/>
        <v>162168106</v>
      </c>
      <c r="L22" s="18">
        <v>145215759</v>
      </c>
      <c r="M22" s="17">
        <v>16952347</v>
      </c>
      <c r="N22" s="12">
        <f t="shared" si="2"/>
        <v>162168106</v>
      </c>
      <c r="O22" s="17">
        <v>158509366</v>
      </c>
      <c r="P22" s="17">
        <v>1624194</v>
      </c>
      <c r="Q22" s="17">
        <v>1091199</v>
      </c>
      <c r="R22" s="17">
        <v>473368</v>
      </c>
      <c r="S22" s="17">
        <v>241288</v>
      </c>
      <c r="T22" s="17">
        <v>142638</v>
      </c>
      <c r="U22" s="17">
        <v>86053</v>
      </c>
      <c r="V22" s="21">
        <f t="shared" si="3"/>
        <v>162168106</v>
      </c>
      <c r="W22" s="17">
        <v>161939415</v>
      </c>
      <c r="X22" s="26">
        <v>228691</v>
      </c>
      <c r="Y22" s="21">
        <f t="shared" si="4"/>
        <v>162168106</v>
      </c>
      <c r="Z22" s="17">
        <v>87827967</v>
      </c>
      <c r="AA22" s="17">
        <v>27840065</v>
      </c>
      <c r="AB22" s="17">
        <v>45355133</v>
      </c>
      <c r="AC22" s="17">
        <v>646908</v>
      </c>
      <c r="AD22" s="17">
        <v>498033</v>
      </c>
      <c r="AE22" s="21">
        <f t="shared" si="5"/>
        <v>162168106</v>
      </c>
      <c r="AF22" s="17">
        <v>161075885</v>
      </c>
      <c r="AG22" s="26">
        <v>1092221</v>
      </c>
      <c r="AH22" s="21">
        <f t="shared" si="6"/>
        <v>162168106</v>
      </c>
      <c r="AI22" s="15">
        <v>2342018</v>
      </c>
      <c r="AJ22" s="15">
        <v>24876302</v>
      </c>
      <c r="AK22" s="15">
        <v>36025983</v>
      </c>
      <c r="AL22" s="15">
        <v>98715645</v>
      </c>
      <c r="AM22" s="21">
        <f t="shared" si="7"/>
        <v>161959948</v>
      </c>
    </row>
    <row r="23" spans="1:39" x14ac:dyDescent="0.25">
      <c r="A23" s="10">
        <v>42094</v>
      </c>
      <c r="B23" s="11">
        <v>163591483</v>
      </c>
      <c r="C23" s="11">
        <v>2960195</v>
      </c>
      <c r="D23" s="11">
        <v>157089908</v>
      </c>
      <c r="E23" s="11">
        <v>4275</v>
      </c>
      <c r="F23" s="11">
        <v>3536879</v>
      </c>
      <c r="G23" s="11">
        <v>226</v>
      </c>
      <c r="H23" s="12">
        <f t="shared" si="0"/>
        <v>163591483</v>
      </c>
      <c r="I23" s="15">
        <v>163565115</v>
      </c>
      <c r="J23" s="15">
        <v>26368</v>
      </c>
      <c r="K23" s="12">
        <f t="shared" si="1"/>
        <v>163591483</v>
      </c>
      <c r="L23" s="18">
        <v>146462811</v>
      </c>
      <c r="M23" s="17">
        <v>17128672</v>
      </c>
      <c r="N23" s="12">
        <f t="shared" si="2"/>
        <v>163591483</v>
      </c>
      <c r="O23" s="17">
        <v>159974058</v>
      </c>
      <c r="P23" s="17">
        <v>1618424</v>
      </c>
      <c r="Q23" s="17">
        <v>1089408</v>
      </c>
      <c r="R23" s="17">
        <v>463346</v>
      </c>
      <c r="S23" s="17">
        <v>231561</v>
      </c>
      <c r="T23" s="17">
        <v>137348</v>
      </c>
      <c r="U23" s="17">
        <v>77338</v>
      </c>
      <c r="V23" s="21">
        <f t="shared" si="3"/>
        <v>163591483</v>
      </c>
      <c r="W23" s="17">
        <v>163376797</v>
      </c>
      <c r="X23" s="26">
        <v>214686</v>
      </c>
      <c r="Y23" s="21">
        <f t="shared" si="4"/>
        <v>163591483</v>
      </c>
      <c r="Z23" s="17">
        <v>88816957</v>
      </c>
      <c r="AA23" s="17">
        <v>27939920</v>
      </c>
      <c r="AB23" s="17">
        <v>45712782</v>
      </c>
      <c r="AC23" s="17">
        <v>656931</v>
      </c>
      <c r="AD23" s="17">
        <v>464893</v>
      </c>
      <c r="AE23" s="21">
        <f t="shared" si="5"/>
        <v>163591483</v>
      </c>
      <c r="AF23" s="17">
        <v>162506842</v>
      </c>
      <c r="AG23" s="26">
        <v>1084641</v>
      </c>
      <c r="AH23" s="21">
        <f t="shared" si="6"/>
        <v>163591483</v>
      </c>
      <c r="AI23" s="15">
        <v>2337735</v>
      </c>
      <c r="AJ23" s="15">
        <v>25041291</v>
      </c>
      <c r="AK23" s="15">
        <v>36194997</v>
      </c>
      <c r="AL23" s="15">
        <v>99809298</v>
      </c>
      <c r="AM23" s="21">
        <f t="shared" si="7"/>
        <v>163383321</v>
      </c>
    </row>
    <row r="24" spans="1:39" x14ac:dyDescent="0.25">
      <c r="A24" s="10">
        <v>42124</v>
      </c>
      <c r="B24" s="11">
        <v>161703787</v>
      </c>
      <c r="C24" s="11">
        <v>2917945</v>
      </c>
      <c r="D24" s="11">
        <v>155223291</v>
      </c>
      <c r="E24" s="11">
        <v>4232</v>
      </c>
      <c r="F24" s="11">
        <v>3558074</v>
      </c>
      <c r="G24" s="11">
        <v>245</v>
      </c>
      <c r="H24" s="12">
        <f t="shared" si="0"/>
        <v>161703787</v>
      </c>
      <c r="I24" s="15">
        <v>161677750</v>
      </c>
      <c r="J24" s="15">
        <v>26037</v>
      </c>
      <c r="K24" s="12">
        <f t="shared" si="1"/>
        <v>161703787</v>
      </c>
      <c r="L24" s="18">
        <v>147390846</v>
      </c>
      <c r="M24" s="17">
        <v>14312941</v>
      </c>
      <c r="N24" s="12">
        <f t="shared" si="2"/>
        <v>161703787</v>
      </c>
      <c r="O24" s="17">
        <v>158069404</v>
      </c>
      <c r="P24" s="17">
        <v>1634573</v>
      </c>
      <c r="Q24" s="17">
        <v>1096027</v>
      </c>
      <c r="R24" s="17">
        <v>459187</v>
      </c>
      <c r="S24" s="17">
        <v>231283</v>
      </c>
      <c r="T24" s="17">
        <v>136795</v>
      </c>
      <c r="U24" s="17">
        <v>76518</v>
      </c>
      <c r="V24" s="21">
        <f t="shared" si="3"/>
        <v>161703787</v>
      </c>
      <c r="W24" s="17">
        <v>161490474</v>
      </c>
      <c r="X24" s="26">
        <v>213313</v>
      </c>
      <c r="Y24" s="21">
        <f t="shared" si="4"/>
        <v>161703787</v>
      </c>
      <c r="Z24" s="17">
        <v>89593386</v>
      </c>
      <c r="AA24" s="17">
        <v>28022219</v>
      </c>
      <c r="AB24" s="17">
        <v>43032516</v>
      </c>
      <c r="AC24" s="17">
        <v>641996</v>
      </c>
      <c r="AD24" s="17">
        <v>413670</v>
      </c>
      <c r="AE24" s="21">
        <f t="shared" si="5"/>
        <v>161703787</v>
      </c>
      <c r="AF24" s="17">
        <v>160616281</v>
      </c>
      <c r="AG24" s="26">
        <v>1087506</v>
      </c>
      <c r="AH24" s="21">
        <f t="shared" si="6"/>
        <v>161703787</v>
      </c>
      <c r="AI24" s="15">
        <v>2344278</v>
      </c>
      <c r="AJ24" s="15">
        <v>22221809</v>
      </c>
      <c r="AK24" s="15">
        <v>36223558</v>
      </c>
      <c r="AL24" s="15">
        <v>100719837</v>
      </c>
      <c r="AM24" s="21">
        <f t="shared" si="7"/>
        <v>161509482</v>
      </c>
    </row>
    <row r="25" spans="1:39" x14ac:dyDescent="0.25">
      <c r="A25" s="10">
        <v>42155</v>
      </c>
      <c r="B25" s="11">
        <v>161794457</v>
      </c>
      <c r="C25" s="11">
        <v>2936391</v>
      </c>
      <c r="D25" s="11">
        <v>155283572</v>
      </c>
      <c r="E25" s="11">
        <v>3743</v>
      </c>
      <c r="F25" s="11">
        <v>3570470</v>
      </c>
      <c r="G25" s="11">
        <v>281</v>
      </c>
      <c r="H25" s="12">
        <f t="shared" si="0"/>
        <v>161794457</v>
      </c>
      <c r="I25" s="15">
        <v>161768564</v>
      </c>
      <c r="J25" s="15">
        <v>25893</v>
      </c>
      <c r="K25" s="12">
        <f t="shared" si="1"/>
        <v>161794457</v>
      </c>
      <c r="L25" s="18">
        <v>147423753</v>
      </c>
      <c r="M25" s="17">
        <v>14370704</v>
      </c>
      <c r="N25" s="12">
        <f t="shared" si="2"/>
        <v>161794457</v>
      </c>
      <c r="O25" s="17">
        <v>158151698</v>
      </c>
      <c r="P25" s="17">
        <v>1634103</v>
      </c>
      <c r="Q25" s="17">
        <v>1101014</v>
      </c>
      <c r="R25" s="17">
        <v>461432</v>
      </c>
      <c r="S25" s="17">
        <v>232159</v>
      </c>
      <c r="T25" s="17">
        <v>137255</v>
      </c>
      <c r="U25" s="17">
        <v>76796</v>
      </c>
      <c r="V25" s="21">
        <f t="shared" si="3"/>
        <v>161794457</v>
      </c>
      <c r="W25" s="17">
        <v>161580406</v>
      </c>
      <c r="X25" s="26">
        <v>214051</v>
      </c>
      <c r="Y25" s="21">
        <f t="shared" si="4"/>
        <v>161794457</v>
      </c>
      <c r="Z25" s="17">
        <v>89462772</v>
      </c>
      <c r="AA25" s="17">
        <v>28094115</v>
      </c>
      <c r="AB25" s="17">
        <v>43181624</v>
      </c>
      <c r="AC25" s="17">
        <v>641799</v>
      </c>
      <c r="AD25" s="17">
        <v>414147</v>
      </c>
      <c r="AE25" s="21">
        <f t="shared" si="5"/>
        <v>161794457</v>
      </c>
      <c r="AF25" s="17">
        <v>160706349</v>
      </c>
      <c r="AG25" s="26">
        <v>1088108</v>
      </c>
      <c r="AH25" s="21">
        <f t="shared" si="6"/>
        <v>161794457</v>
      </c>
      <c r="AI25" s="15">
        <v>2311166</v>
      </c>
      <c r="AJ25" s="15">
        <v>22302240</v>
      </c>
      <c r="AK25" s="15">
        <v>36332635</v>
      </c>
      <c r="AL25" s="15">
        <v>100652315</v>
      </c>
      <c r="AM25" s="21">
        <f t="shared" si="7"/>
        <v>161598356</v>
      </c>
    </row>
    <row r="26" spans="1:39" x14ac:dyDescent="0.25">
      <c r="A26" s="10">
        <v>42185</v>
      </c>
      <c r="B26" s="11">
        <v>163120385</v>
      </c>
      <c r="C26" s="11">
        <v>2965868</v>
      </c>
      <c r="D26" s="11">
        <v>156592274</v>
      </c>
      <c r="E26" s="11">
        <v>3564</v>
      </c>
      <c r="F26" s="11">
        <v>3558422</v>
      </c>
      <c r="G26" s="11">
        <v>257</v>
      </c>
      <c r="H26" s="12">
        <f t="shared" si="0"/>
        <v>163120385</v>
      </c>
      <c r="I26" s="15">
        <v>163094944</v>
      </c>
      <c r="J26" s="15">
        <v>25441</v>
      </c>
      <c r="K26" s="12">
        <f t="shared" si="1"/>
        <v>163120385</v>
      </c>
      <c r="L26" s="18">
        <v>148718847</v>
      </c>
      <c r="M26" s="17">
        <v>14401538</v>
      </c>
      <c r="N26" s="12">
        <f t="shared" si="2"/>
        <v>163120385</v>
      </c>
      <c r="O26" s="17">
        <v>159446900</v>
      </c>
      <c r="P26" s="17">
        <v>1647256</v>
      </c>
      <c r="Q26" s="17">
        <v>1110539</v>
      </c>
      <c r="R26" s="17">
        <v>465166</v>
      </c>
      <c r="S26" s="17">
        <v>233762</v>
      </c>
      <c r="T26" s="17">
        <v>139036</v>
      </c>
      <c r="U26" s="17">
        <v>77726</v>
      </c>
      <c r="V26" s="21">
        <f t="shared" si="3"/>
        <v>163120385</v>
      </c>
      <c r="W26" s="17">
        <v>162903623</v>
      </c>
      <c r="X26" s="26">
        <v>216762</v>
      </c>
      <c r="Y26" s="21">
        <f t="shared" si="4"/>
        <v>163120385</v>
      </c>
      <c r="Z26" s="17">
        <v>90441905</v>
      </c>
      <c r="AA26" s="17">
        <v>28380720</v>
      </c>
      <c r="AB26" s="17">
        <v>43247329</v>
      </c>
      <c r="AC26" s="17">
        <v>636155</v>
      </c>
      <c r="AD26" s="17">
        <v>414276</v>
      </c>
      <c r="AE26" s="21">
        <f t="shared" si="5"/>
        <v>163120385</v>
      </c>
      <c r="AF26" s="17">
        <v>162031126</v>
      </c>
      <c r="AG26" s="26">
        <v>1089259</v>
      </c>
      <c r="AH26" s="21">
        <f t="shared" si="6"/>
        <v>163120385</v>
      </c>
      <c r="AI26" s="15">
        <v>2322191</v>
      </c>
      <c r="AJ26" s="15">
        <v>22213905</v>
      </c>
      <c r="AK26" s="15">
        <v>36710672</v>
      </c>
      <c r="AL26" s="15">
        <v>101678099</v>
      </c>
      <c r="AM26" s="21">
        <f t="shared" si="7"/>
        <v>162924867</v>
      </c>
    </row>
    <row r="27" spans="1:39" x14ac:dyDescent="0.25">
      <c r="A27" s="10">
        <v>42216</v>
      </c>
      <c r="B27" s="11">
        <v>163802231</v>
      </c>
      <c r="C27" s="11">
        <v>2968740</v>
      </c>
      <c r="D27" s="11">
        <v>157193697</v>
      </c>
      <c r="E27" s="11">
        <v>3771</v>
      </c>
      <c r="F27" s="11">
        <v>3635777</v>
      </c>
      <c r="G27" s="11">
        <v>246</v>
      </c>
      <c r="H27" s="12">
        <f t="shared" si="0"/>
        <v>163802231</v>
      </c>
      <c r="I27" s="15">
        <v>163777028</v>
      </c>
      <c r="J27" s="15">
        <v>25203</v>
      </c>
      <c r="K27" s="12">
        <f t="shared" si="1"/>
        <v>163802231</v>
      </c>
      <c r="L27" s="18">
        <v>149435841</v>
      </c>
      <c r="M27" s="17">
        <v>14366390</v>
      </c>
      <c r="N27" s="12">
        <f t="shared" si="2"/>
        <v>163802231</v>
      </c>
      <c r="O27" s="17">
        <v>160045352</v>
      </c>
      <c r="P27" s="17">
        <v>1696900</v>
      </c>
      <c r="Q27" s="17">
        <v>1137752</v>
      </c>
      <c r="R27" s="17">
        <v>471110</v>
      </c>
      <c r="S27" s="17">
        <v>234668</v>
      </c>
      <c r="T27" s="17">
        <v>139537</v>
      </c>
      <c r="U27" s="17">
        <v>76912</v>
      </c>
      <c r="V27" s="21">
        <f t="shared" si="3"/>
        <v>163802231</v>
      </c>
      <c r="W27" s="17">
        <v>163585782</v>
      </c>
      <c r="X27" s="26">
        <v>216449</v>
      </c>
      <c r="Y27" s="21">
        <f t="shared" si="4"/>
        <v>163802231</v>
      </c>
      <c r="Z27" s="17">
        <v>91057091</v>
      </c>
      <c r="AA27" s="17">
        <v>28379164</v>
      </c>
      <c r="AB27" s="17">
        <v>43326652</v>
      </c>
      <c r="AC27" s="17">
        <v>631421</v>
      </c>
      <c r="AD27" s="17">
        <v>407903</v>
      </c>
      <c r="AE27" s="21">
        <f t="shared" si="5"/>
        <v>163802231</v>
      </c>
      <c r="AF27" s="17">
        <v>162713128</v>
      </c>
      <c r="AG27" s="26">
        <v>1089103</v>
      </c>
      <c r="AH27" s="21">
        <f t="shared" si="6"/>
        <v>163802231</v>
      </c>
      <c r="AI27" s="15">
        <v>2297840</v>
      </c>
      <c r="AJ27" s="15">
        <v>22124071</v>
      </c>
      <c r="AK27" s="15">
        <v>36826613</v>
      </c>
      <c r="AL27" s="15">
        <v>102359282</v>
      </c>
      <c r="AM27" s="21">
        <f t="shared" si="7"/>
        <v>163607806</v>
      </c>
    </row>
    <row r="28" spans="1:39" x14ac:dyDescent="0.25">
      <c r="A28" s="10">
        <v>42247</v>
      </c>
      <c r="B28" s="11">
        <v>165008226</v>
      </c>
      <c r="C28" s="11">
        <v>3020682</v>
      </c>
      <c r="D28" s="11">
        <v>158364273</v>
      </c>
      <c r="E28" s="11">
        <v>7609</v>
      </c>
      <c r="F28" s="11">
        <v>3615489</v>
      </c>
      <c r="G28" s="11">
        <v>173</v>
      </c>
      <c r="H28" s="12">
        <f t="shared" si="0"/>
        <v>165008226</v>
      </c>
      <c r="I28" s="15">
        <v>164982729</v>
      </c>
      <c r="J28" s="15">
        <v>25497</v>
      </c>
      <c r="K28" s="12">
        <f t="shared" si="1"/>
        <v>165008226</v>
      </c>
      <c r="L28" s="18">
        <v>150618556</v>
      </c>
      <c r="M28" s="17">
        <v>14389670</v>
      </c>
      <c r="N28" s="12">
        <f t="shared" si="2"/>
        <v>165008226</v>
      </c>
      <c r="O28" s="17">
        <v>161253343</v>
      </c>
      <c r="P28" s="17">
        <v>1692112</v>
      </c>
      <c r="Q28" s="17">
        <v>1137064</v>
      </c>
      <c r="R28" s="17">
        <v>468417</v>
      </c>
      <c r="S28" s="17">
        <v>239011</v>
      </c>
      <c r="T28" s="17">
        <v>140262</v>
      </c>
      <c r="U28" s="17">
        <v>78017</v>
      </c>
      <c r="V28" s="21">
        <f t="shared" si="3"/>
        <v>165008226</v>
      </c>
      <c r="W28" s="17">
        <v>164789947</v>
      </c>
      <c r="X28" s="26">
        <v>218279</v>
      </c>
      <c r="Y28" s="21">
        <f t="shared" si="4"/>
        <v>165008226</v>
      </c>
      <c r="Z28" s="17">
        <v>92070620</v>
      </c>
      <c r="AA28" s="17">
        <v>28430353</v>
      </c>
      <c r="AB28" s="17">
        <v>43384935</v>
      </c>
      <c r="AC28" s="17">
        <v>717124</v>
      </c>
      <c r="AD28" s="17">
        <v>405194</v>
      </c>
      <c r="AE28" s="21">
        <f t="shared" si="5"/>
        <v>165008226</v>
      </c>
      <c r="AF28" s="17">
        <v>163903715</v>
      </c>
      <c r="AG28" s="26">
        <v>1104511</v>
      </c>
      <c r="AH28" s="21">
        <f t="shared" si="6"/>
        <v>165008226</v>
      </c>
      <c r="AI28" s="15">
        <v>2241303</v>
      </c>
      <c r="AJ28" s="15">
        <v>22232038</v>
      </c>
      <c r="AK28" s="15">
        <v>37055445</v>
      </c>
      <c r="AL28" s="15">
        <v>103285588</v>
      </c>
      <c r="AM28" s="21">
        <f t="shared" si="7"/>
        <v>164814374</v>
      </c>
    </row>
    <row r="29" spans="1:39" x14ac:dyDescent="0.25">
      <c r="A29" s="10">
        <v>42277</v>
      </c>
      <c r="B29" s="11">
        <v>167924825</v>
      </c>
      <c r="C29" s="11">
        <v>3009451</v>
      </c>
      <c r="D29" s="11">
        <v>161239772</v>
      </c>
      <c r="E29" s="11">
        <v>4420</v>
      </c>
      <c r="F29" s="11">
        <v>3671010</v>
      </c>
      <c r="G29" s="11">
        <v>172</v>
      </c>
      <c r="H29" s="12">
        <f t="shared" si="0"/>
        <v>167924825</v>
      </c>
      <c r="I29" s="15">
        <v>167900503</v>
      </c>
      <c r="J29" s="15">
        <v>24322</v>
      </c>
      <c r="K29" s="12">
        <f t="shared" si="1"/>
        <v>167924825</v>
      </c>
      <c r="L29" s="18">
        <v>152532054</v>
      </c>
      <c r="M29" s="17">
        <v>15392771</v>
      </c>
      <c r="N29" s="12">
        <f t="shared" si="2"/>
        <v>167924825</v>
      </c>
      <c r="O29" s="17">
        <v>164130646</v>
      </c>
      <c r="P29" s="17">
        <v>1705925</v>
      </c>
      <c r="Q29" s="17">
        <v>1149235</v>
      </c>
      <c r="R29" s="17">
        <v>475427</v>
      </c>
      <c r="S29" s="17">
        <v>240804</v>
      </c>
      <c r="T29" s="17">
        <v>143830</v>
      </c>
      <c r="U29" s="17">
        <v>78958</v>
      </c>
      <c r="V29" s="21">
        <f t="shared" si="3"/>
        <v>167924825</v>
      </c>
      <c r="W29" s="17">
        <v>167702037</v>
      </c>
      <c r="X29" s="26">
        <v>222788</v>
      </c>
      <c r="Y29" s="21">
        <f t="shared" si="4"/>
        <v>167924825</v>
      </c>
      <c r="Z29" s="17">
        <v>93404936</v>
      </c>
      <c r="AA29" s="17">
        <v>28934327</v>
      </c>
      <c r="AB29" s="17">
        <v>44520315</v>
      </c>
      <c r="AC29" s="17">
        <v>659930</v>
      </c>
      <c r="AD29" s="17">
        <v>405317</v>
      </c>
      <c r="AE29" s="21">
        <f t="shared" si="5"/>
        <v>167924825</v>
      </c>
      <c r="AF29" s="17">
        <v>166828322</v>
      </c>
      <c r="AG29" s="26">
        <v>1096503</v>
      </c>
      <c r="AH29" s="21">
        <f t="shared" si="6"/>
        <v>167924825</v>
      </c>
      <c r="AI29" s="15">
        <v>2300103</v>
      </c>
      <c r="AJ29" s="15">
        <v>22751497</v>
      </c>
      <c r="AK29" s="15">
        <v>38044652</v>
      </c>
      <c r="AL29" s="15">
        <v>104636008</v>
      </c>
      <c r="AM29" s="21">
        <f t="shared" si="7"/>
        <v>167732260</v>
      </c>
    </row>
    <row r="30" spans="1:39" x14ac:dyDescent="0.25">
      <c r="A30" s="10">
        <v>42308</v>
      </c>
      <c r="B30" s="11">
        <v>170285831</v>
      </c>
      <c r="C30" s="11">
        <v>3029729</v>
      </c>
      <c r="D30" s="11">
        <v>163544292</v>
      </c>
      <c r="E30" s="11">
        <v>3623</v>
      </c>
      <c r="F30" s="11">
        <v>3708047</v>
      </c>
      <c r="G30" s="11">
        <v>140</v>
      </c>
      <c r="H30" s="12">
        <f t="shared" si="0"/>
        <v>170285831</v>
      </c>
      <c r="I30" s="15">
        <v>170260267</v>
      </c>
      <c r="J30" s="15">
        <v>25564</v>
      </c>
      <c r="K30" s="12">
        <f t="shared" ref="K30:K79" si="8">SUM(I30:J30)</f>
        <v>170285831</v>
      </c>
      <c r="L30" s="18">
        <v>154165589</v>
      </c>
      <c r="M30" s="17">
        <v>16120242</v>
      </c>
      <c r="N30" s="12">
        <f t="shared" si="2"/>
        <v>170285831</v>
      </c>
      <c r="O30" s="17">
        <v>166483415</v>
      </c>
      <c r="P30" s="17">
        <v>1721554</v>
      </c>
      <c r="Q30" s="17">
        <v>1157530</v>
      </c>
      <c r="R30" s="17">
        <v>470249</v>
      </c>
      <c r="S30" s="17">
        <v>235212</v>
      </c>
      <c r="T30" s="17">
        <v>140077</v>
      </c>
      <c r="U30" s="17">
        <v>77794</v>
      </c>
      <c r="V30" s="21">
        <f t="shared" si="3"/>
        <v>170285831</v>
      </c>
      <c r="W30" s="17">
        <v>170067960</v>
      </c>
      <c r="X30" s="26">
        <v>217871</v>
      </c>
      <c r="Y30" s="21">
        <f t="shared" si="4"/>
        <v>170285831</v>
      </c>
      <c r="Z30" s="17">
        <v>95241831</v>
      </c>
      <c r="AA30" s="17">
        <v>28912504</v>
      </c>
      <c r="AB30" s="17">
        <v>45082718</v>
      </c>
      <c r="AC30" s="17">
        <v>648165</v>
      </c>
      <c r="AD30" s="17">
        <v>400613</v>
      </c>
      <c r="AE30" s="21">
        <f t="shared" si="5"/>
        <v>170285831</v>
      </c>
      <c r="AF30" s="17">
        <v>169185962</v>
      </c>
      <c r="AG30" s="26">
        <v>1099869</v>
      </c>
      <c r="AH30" s="21">
        <f t="shared" si="6"/>
        <v>170285831</v>
      </c>
      <c r="AI30" s="15">
        <v>2330918</v>
      </c>
      <c r="AJ30" s="15">
        <v>23468636</v>
      </c>
      <c r="AK30" s="15">
        <v>37829077</v>
      </c>
      <c r="AL30" s="15">
        <v>106466256</v>
      </c>
      <c r="AM30" s="21">
        <f t="shared" si="7"/>
        <v>170094887</v>
      </c>
    </row>
    <row r="31" spans="1:39" x14ac:dyDescent="0.25">
      <c r="A31" s="10">
        <v>42338</v>
      </c>
      <c r="B31" s="11">
        <v>173560667</v>
      </c>
      <c r="C31" s="11">
        <v>3041489</v>
      </c>
      <c r="D31" s="11">
        <v>166832047</v>
      </c>
      <c r="E31" s="11">
        <v>3598</v>
      </c>
      <c r="F31" s="11">
        <v>3683400</v>
      </c>
      <c r="G31" s="11">
        <v>133</v>
      </c>
      <c r="H31" s="12">
        <f t="shared" si="0"/>
        <v>173560667</v>
      </c>
      <c r="I31" s="15">
        <v>173534688</v>
      </c>
      <c r="J31" s="15">
        <v>25979</v>
      </c>
      <c r="K31" s="12">
        <f t="shared" si="8"/>
        <v>173560667</v>
      </c>
      <c r="L31" s="18">
        <v>155837150</v>
      </c>
      <c r="M31" s="17">
        <v>17723517</v>
      </c>
      <c r="N31" s="12">
        <f t="shared" si="2"/>
        <v>173560667</v>
      </c>
      <c r="O31" s="17">
        <v>169719707</v>
      </c>
      <c r="P31" s="17">
        <v>1741447</v>
      </c>
      <c r="Q31" s="17">
        <v>1165281</v>
      </c>
      <c r="R31" s="17">
        <v>475295</v>
      </c>
      <c r="S31" s="17">
        <v>238328</v>
      </c>
      <c r="T31" s="17">
        <v>141978</v>
      </c>
      <c r="U31" s="17">
        <v>78631</v>
      </c>
      <c r="V31" s="21">
        <f t="shared" si="3"/>
        <v>173560667</v>
      </c>
      <c r="W31" s="17">
        <v>173340058</v>
      </c>
      <c r="X31" s="26">
        <v>220609</v>
      </c>
      <c r="Y31" s="21">
        <f t="shared" si="4"/>
        <v>173560667</v>
      </c>
      <c r="Z31" s="17">
        <v>96631691</v>
      </c>
      <c r="AA31" s="17">
        <v>28694298</v>
      </c>
      <c r="AB31" s="17">
        <v>47186792</v>
      </c>
      <c r="AC31" s="17">
        <v>646896</v>
      </c>
      <c r="AD31" s="17">
        <v>400990</v>
      </c>
      <c r="AE31" s="21">
        <f t="shared" si="5"/>
        <v>173560667</v>
      </c>
      <c r="AF31" s="17">
        <v>172464172</v>
      </c>
      <c r="AG31" s="26">
        <v>1096495</v>
      </c>
      <c r="AH31" s="21">
        <f t="shared" si="6"/>
        <v>173560667</v>
      </c>
      <c r="AI31" s="15">
        <v>2338979</v>
      </c>
      <c r="AJ31" s="15">
        <v>25025150</v>
      </c>
      <c r="AK31" s="15">
        <v>38147750</v>
      </c>
      <c r="AL31" s="15">
        <v>107858054</v>
      </c>
      <c r="AM31" s="21">
        <f t="shared" si="7"/>
        <v>173369933</v>
      </c>
    </row>
    <row r="32" spans="1:39" x14ac:dyDescent="0.25">
      <c r="A32" s="10">
        <v>42369</v>
      </c>
      <c r="B32" s="11">
        <v>175994476</v>
      </c>
      <c r="C32" s="11">
        <v>3068136</v>
      </c>
      <c r="D32" s="11">
        <v>169182246</v>
      </c>
      <c r="E32" s="11">
        <v>5480</v>
      </c>
      <c r="F32" s="11">
        <v>3738352</v>
      </c>
      <c r="G32" s="11">
        <v>262</v>
      </c>
      <c r="H32" s="12">
        <f t="shared" si="0"/>
        <v>175994476</v>
      </c>
      <c r="I32" s="15">
        <v>175967937</v>
      </c>
      <c r="J32" s="15">
        <v>26539</v>
      </c>
      <c r="K32" s="12">
        <f t="shared" si="8"/>
        <v>175994476</v>
      </c>
      <c r="L32" s="18">
        <v>158019924</v>
      </c>
      <c r="M32" s="17">
        <v>17974552</v>
      </c>
      <c r="N32" s="12">
        <f t="shared" si="2"/>
        <v>175994476</v>
      </c>
      <c r="O32" s="17">
        <v>171979078</v>
      </c>
      <c r="P32" s="17">
        <v>1809429</v>
      </c>
      <c r="Q32" s="17">
        <v>1221577</v>
      </c>
      <c r="R32" s="17">
        <v>500738</v>
      </c>
      <c r="S32" s="17">
        <v>252082</v>
      </c>
      <c r="T32" s="17">
        <v>150446</v>
      </c>
      <c r="U32" s="17">
        <v>81126</v>
      </c>
      <c r="V32" s="21">
        <f t="shared" si="3"/>
        <v>175994476</v>
      </c>
      <c r="W32" s="17">
        <v>175762904</v>
      </c>
      <c r="X32" s="26">
        <v>231572</v>
      </c>
      <c r="Y32" s="21">
        <f t="shared" si="4"/>
        <v>175994476</v>
      </c>
      <c r="Z32" s="17">
        <v>98009263</v>
      </c>
      <c r="AA32" s="17">
        <v>28865633</v>
      </c>
      <c r="AB32" s="17">
        <v>48081533</v>
      </c>
      <c r="AC32" s="17">
        <v>639099</v>
      </c>
      <c r="AD32" s="17">
        <v>398948</v>
      </c>
      <c r="AE32" s="21">
        <f t="shared" si="5"/>
        <v>175994476</v>
      </c>
      <c r="AF32" s="17">
        <v>174899725</v>
      </c>
      <c r="AG32" s="26">
        <v>1094751</v>
      </c>
      <c r="AH32" s="21">
        <f t="shared" si="6"/>
        <v>175994476</v>
      </c>
      <c r="AI32" s="15">
        <v>2307622</v>
      </c>
      <c r="AJ32" s="15">
        <v>25272716</v>
      </c>
      <c r="AK32" s="15">
        <v>38407146</v>
      </c>
      <c r="AL32" s="15">
        <v>109823017</v>
      </c>
      <c r="AM32" s="21">
        <f t="shared" si="7"/>
        <v>175810501</v>
      </c>
    </row>
    <row r="33" spans="1:39" x14ac:dyDescent="0.25">
      <c r="A33" s="10">
        <v>42400</v>
      </c>
      <c r="B33" s="11">
        <v>177136748</v>
      </c>
      <c r="C33" s="11">
        <v>3093553</v>
      </c>
      <c r="D33" s="11">
        <v>170266126</v>
      </c>
      <c r="E33" s="11">
        <v>3542</v>
      </c>
      <c r="F33" s="11">
        <v>3773381</v>
      </c>
      <c r="G33" s="11">
        <v>146</v>
      </c>
      <c r="H33" s="12">
        <f t="shared" si="0"/>
        <v>177136748</v>
      </c>
      <c r="I33" s="15">
        <v>177109593</v>
      </c>
      <c r="J33" s="15">
        <v>27155</v>
      </c>
      <c r="K33" s="12">
        <f t="shared" si="8"/>
        <v>177136748</v>
      </c>
      <c r="L33" s="18">
        <v>158976136</v>
      </c>
      <c r="M33" s="17">
        <v>18160612</v>
      </c>
      <c r="N33" s="12">
        <f t="shared" si="2"/>
        <v>177136748</v>
      </c>
      <c r="O33" s="17">
        <v>173188213</v>
      </c>
      <c r="P33" s="17">
        <v>1783282</v>
      </c>
      <c r="Q33" s="17">
        <v>1203120</v>
      </c>
      <c r="R33" s="17">
        <v>492261</v>
      </c>
      <c r="S33" s="17">
        <v>245614</v>
      </c>
      <c r="T33" s="17">
        <v>145837</v>
      </c>
      <c r="U33" s="17">
        <v>78421</v>
      </c>
      <c r="V33" s="21">
        <f t="shared" si="3"/>
        <v>177136748</v>
      </c>
      <c r="W33" s="17">
        <v>176912490</v>
      </c>
      <c r="X33" s="26">
        <v>224258</v>
      </c>
      <c r="Y33" s="21">
        <f t="shared" si="4"/>
        <v>177136748</v>
      </c>
      <c r="Z33" s="17">
        <v>98901739</v>
      </c>
      <c r="AA33" s="17">
        <v>28863156</v>
      </c>
      <c r="AB33" s="17">
        <v>48335363</v>
      </c>
      <c r="AC33" s="17">
        <v>637963</v>
      </c>
      <c r="AD33" s="17">
        <v>398527</v>
      </c>
      <c r="AE33" s="21">
        <f t="shared" si="5"/>
        <v>177136748</v>
      </c>
      <c r="AF33" s="17">
        <v>176045331</v>
      </c>
      <c r="AG33" s="26">
        <v>1091417</v>
      </c>
      <c r="AH33" s="21">
        <f t="shared" si="6"/>
        <v>177136748</v>
      </c>
      <c r="AI33" s="15">
        <v>2296765</v>
      </c>
      <c r="AJ33" s="15">
        <v>25371082</v>
      </c>
      <c r="AK33" s="15">
        <v>38587322</v>
      </c>
      <c r="AL33" s="15">
        <v>110697322</v>
      </c>
      <c r="AM33" s="21">
        <f t="shared" si="7"/>
        <v>176952491</v>
      </c>
    </row>
    <row r="34" spans="1:39" x14ac:dyDescent="0.25">
      <c r="A34" s="10">
        <v>42429</v>
      </c>
      <c r="B34" s="11">
        <v>178672163</v>
      </c>
      <c r="C34" s="11">
        <v>3107602</v>
      </c>
      <c r="D34" s="11">
        <v>171788024</v>
      </c>
      <c r="E34" s="11">
        <v>3540</v>
      </c>
      <c r="F34" s="11">
        <v>3772840</v>
      </c>
      <c r="G34" s="11">
        <v>157</v>
      </c>
      <c r="H34" s="12">
        <f t="shared" si="0"/>
        <v>178672163</v>
      </c>
      <c r="I34" s="15">
        <v>178645022</v>
      </c>
      <c r="J34" s="15">
        <v>27141</v>
      </c>
      <c r="K34" s="12">
        <f t="shared" si="8"/>
        <v>178672163</v>
      </c>
      <c r="L34" s="18">
        <v>160344734</v>
      </c>
      <c r="M34" s="17">
        <v>18327429</v>
      </c>
      <c r="N34" s="12">
        <f t="shared" si="2"/>
        <v>178672163</v>
      </c>
      <c r="O34" s="17">
        <v>174734112</v>
      </c>
      <c r="P34" s="17">
        <v>1775114</v>
      </c>
      <c r="Q34" s="17">
        <v>1199506</v>
      </c>
      <c r="R34" s="17">
        <v>493428</v>
      </c>
      <c r="S34" s="17">
        <v>245576</v>
      </c>
      <c r="T34" s="17">
        <v>146143</v>
      </c>
      <c r="U34" s="17">
        <v>78284</v>
      </c>
      <c r="V34" s="21">
        <f t="shared" si="3"/>
        <v>178672163</v>
      </c>
      <c r="W34" s="17">
        <v>178447736</v>
      </c>
      <c r="X34" s="26">
        <v>224427</v>
      </c>
      <c r="Y34" s="21">
        <f t="shared" si="4"/>
        <v>178672163</v>
      </c>
      <c r="Z34" s="17">
        <v>99856273</v>
      </c>
      <c r="AA34" s="17">
        <v>29019821</v>
      </c>
      <c r="AB34" s="17">
        <v>48756613</v>
      </c>
      <c r="AC34" s="17">
        <v>641044</v>
      </c>
      <c r="AD34" s="17">
        <v>398412</v>
      </c>
      <c r="AE34" s="21">
        <f t="shared" si="5"/>
        <v>178672163</v>
      </c>
      <c r="AF34" s="17">
        <v>177591336</v>
      </c>
      <c r="AG34" s="26">
        <v>1080827</v>
      </c>
      <c r="AH34" s="21">
        <f t="shared" si="6"/>
        <v>178672163</v>
      </c>
      <c r="AI34" s="15">
        <v>2300437</v>
      </c>
      <c r="AJ34" s="15">
        <v>25596149</v>
      </c>
      <c r="AK34" s="15">
        <v>38781467</v>
      </c>
      <c r="AL34" s="15">
        <v>111809746</v>
      </c>
      <c r="AM34" s="21">
        <f t="shared" si="7"/>
        <v>178487799</v>
      </c>
    </row>
    <row r="35" spans="1:39" x14ac:dyDescent="0.25">
      <c r="A35" s="10">
        <v>42460</v>
      </c>
      <c r="B35" s="11">
        <v>179821572</v>
      </c>
      <c r="C35" s="11">
        <v>3140875</v>
      </c>
      <c r="D35" s="11">
        <v>172920310</v>
      </c>
      <c r="E35" s="11">
        <v>3712</v>
      </c>
      <c r="F35" s="11">
        <v>3756515</v>
      </c>
      <c r="G35" s="11">
        <v>160</v>
      </c>
      <c r="H35" s="12">
        <f t="shared" ref="H35:H66" si="9">SUM(C35:G35)</f>
        <v>179821572</v>
      </c>
      <c r="I35" s="15">
        <v>179794373</v>
      </c>
      <c r="J35" s="15">
        <v>27199</v>
      </c>
      <c r="K35" s="12">
        <f t="shared" si="8"/>
        <v>179821572</v>
      </c>
      <c r="L35" s="18">
        <v>161809728</v>
      </c>
      <c r="M35" s="17">
        <v>18011844</v>
      </c>
      <c r="N35" s="12">
        <f t="shared" si="2"/>
        <v>179821572</v>
      </c>
      <c r="O35" s="17">
        <v>175904610</v>
      </c>
      <c r="P35" s="17">
        <v>1770479</v>
      </c>
      <c r="Q35" s="17">
        <v>1191802</v>
      </c>
      <c r="R35" s="17">
        <v>489339</v>
      </c>
      <c r="S35" s="17">
        <v>243242</v>
      </c>
      <c r="T35" s="17">
        <v>143923</v>
      </c>
      <c r="U35" s="17">
        <v>78177</v>
      </c>
      <c r="V35" s="21">
        <f t="shared" si="3"/>
        <v>179821572</v>
      </c>
      <c r="W35" s="17">
        <v>179599472</v>
      </c>
      <c r="X35" s="26">
        <v>222100</v>
      </c>
      <c r="Y35" s="21">
        <f t="shared" si="4"/>
        <v>179821572</v>
      </c>
      <c r="Z35" s="17">
        <v>100888983</v>
      </c>
      <c r="AA35" s="17">
        <v>29127953</v>
      </c>
      <c r="AB35" s="17">
        <v>48763063</v>
      </c>
      <c r="AC35" s="17">
        <v>644772</v>
      </c>
      <c r="AD35" s="17">
        <v>396801</v>
      </c>
      <c r="AE35" s="21">
        <f t="shared" si="5"/>
        <v>179821572</v>
      </c>
      <c r="AF35" s="17">
        <v>178733871</v>
      </c>
      <c r="AG35" s="26">
        <v>1087701</v>
      </c>
      <c r="AH35" s="21">
        <f t="shared" si="6"/>
        <v>179821572</v>
      </c>
      <c r="AI35" s="15">
        <v>2314380</v>
      </c>
      <c r="AJ35" s="15">
        <v>25225457</v>
      </c>
      <c r="AK35" s="15">
        <v>38984699</v>
      </c>
      <c r="AL35" s="15">
        <v>113113464</v>
      </c>
      <c r="AM35" s="21">
        <f t="shared" si="7"/>
        <v>179638000</v>
      </c>
    </row>
    <row r="36" spans="1:39" x14ac:dyDescent="0.25">
      <c r="A36" s="10">
        <v>42490</v>
      </c>
      <c r="B36" s="11">
        <v>180940098</v>
      </c>
      <c r="C36" s="11">
        <v>3173262</v>
      </c>
      <c r="D36" s="11">
        <v>174000704</v>
      </c>
      <c r="E36" s="11">
        <v>3693</v>
      </c>
      <c r="F36" s="11">
        <v>3762291</v>
      </c>
      <c r="G36" s="11">
        <v>148</v>
      </c>
      <c r="H36" s="12">
        <f t="shared" si="9"/>
        <v>180940098</v>
      </c>
      <c r="I36" s="15">
        <v>180913355</v>
      </c>
      <c r="J36" s="15">
        <v>26743</v>
      </c>
      <c r="K36" s="12">
        <f t="shared" si="8"/>
        <v>180940098</v>
      </c>
      <c r="L36" s="18">
        <v>163240709</v>
      </c>
      <c r="M36" s="17">
        <v>17699389</v>
      </c>
      <c r="N36" s="12">
        <f t="shared" si="2"/>
        <v>180940098</v>
      </c>
      <c r="O36" s="17">
        <v>176990001</v>
      </c>
      <c r="P36" s="17">
        <v>1789952</v>
      </c>
      <c r="Q36" s="17">
        <v>1203862</v>
      </c>
      <c r="R36" s="17">
        <v>491824</v>
      </c>
      <c r="S36" s="17">
        <v>242925</v>
      </c>
      <c r="T36" s="17">
        <v>143768</v>
      </c>
      <c r="U36" s="17">
        <v>77766</v>
      </c>
      <c r="V36" s="21">
        <f t="shared" si="3"/>
        <v>180940098</v>
      </c>
      <c r="W36" s="17">
        <v>180718564</v>
      </c>
      <c r="X36" s="26">
        <v>221534</v>
      </c>
      <c r="Y36" s="21">
        <f t="shared" si="4"/>
        <v>180940098</v>
      </c>
      <c r="Z36" s="17">
        <v>101886829</v>
      </c>
      <c r="AA36" s="17">
        <v>29246158</v>
      </c>
      <c r="AB36" s="17">
        <v>48764729</v>
      </c>
      <c r="AC36" s="17">
        <v>645393</v>
      </c>
      <c r="AD36" s="17">
        <v>396989</v>
      </c>
      <c r="AE36" s="21">
        <f t="shared" si="5"/>
        <v>180940098</v>
      </c>
      <c r="AF36" s="17">
        <v>179857426</v>
      </c>
      <c r="AG36" s="26">
        <v>1082672</v>
      </c>
      <c r="AH36" s="21">
        <f t="shared" si="6"/>
        <v>180940098</v>
      </c>
      <c r="AI36" s="15">
        <v>2327924</v>
      </c>
      <c r="AJ36" s="15">
        <v>24931304</v>
      </c>
      <c r="AK36" s="15">
        <v>39180154</v>
      </c>
      <c r="AL36" s="15">
        <v>114317451</v>
      </c>
      <c r="AM36" s="21">
        <f t="shared" si="7"/>
        <v>180756833</v>
      </c>
    </row>
    <row r="37" spans="1:39" x14ac:dyDescent="0.25">
      <c r="A37" s="10">
        <v>42521</v>
      </c>
      <c r="B37" s="11">
        <v>182436133</v>
      </c>
      <c r="C37" s="11">
        <v>3136755</v>
      </c>
      <c r="D37" s="11">
        <v>175545218</v>
      </c>
      <c r="E37" s="11">
        <v>3452</v>
      </c>
      <c r="F37" s="11">
        <v>3750593</v>
      </c>
      <c r="G37" s="11">
        <v>115</v>
      </c>
      <c r="H37" s="12">
        <f t="shared" si="9"/>
        <v>182436133</v>
      </c>
      <c r="I37" s="15">
        <v>182410257</v>
      </c>
      <c r="J37" s="15">
        <v>25876</v>
      </c>
      <c r="K37" s="12">
        <f t="shared" si="8"/>
        <v>182436133</v>
      </c>
      <c r="L37" s="18">
        <v>164570991</v>
      </c>
      <c r="M37" s="17">
        <v>17865142</v>
      </c>
      <c r="N37" s="12">
        <f t="shared" si="2"/>
        <v>182436133</v>
      </c>
      <c r="O37" s="17">
        <v>178469282</v>
      </c>
      <c r="P37" s="17">
        <v>1785769</v>
      </c>
      <c r="Q37" s="17">
        <v>1217764</v>
      </c>
      <c r="R37" s="17">
        <v>495195</v>
      </c>
      <c r="S37" s="17">
        <v>244536</v>
      </c>
      <c r="T37" s="17">
        <v>144962</v>
      </c>
      <c r="U37" s="17">
        <v>78625</v>
      </c>
      <c r="V37" s="21">
        <f t="shared" si="3"/>
        <v>182436133</v>
      </c>
      <c r="W37" s="17">
        <v>182212546</v>
      </c>
      <c r="X37" s="26">
        <v>223587</v>
      </c>
      <c r="Y37" s="21">
        <f t="shared" si="4"/>
        <v>182436133</v>
      </c>
      <c r="Z37" s="17">
        <v>102953477</v>
      </c>
      <c r="AA37" s="17">
        <v>29294146</v>
      </c>
      <c r="AB37" s="17">
        <v>49197131</v>
      </c>
      <c r="AC37" s="17">
        <v>594743</v>
      </c>
      <c r="AD37" s="17">
        <v>396636</v>
      </c>
      <c r="AE37" s="21">
        <f t="shared" si="5"/>
        <v>182436133</v>
      </c>
      <c r="AF37" s="17">
        <v>181356786</v>
      </c>
      <c r="AG37" s="26">
        <v>1079347</v>
      </c>
      <c r="AH37" s="21">
        <f t="shared" si="6"/>
        <v>182436133</v>
      </c>
      <c r="AI37" s="15">
        <v>2341396</v>
      </c>
      <c r="AJ37" s="15">
        <v>25100924</v>
      </c>
      <c r="AK37" s="15">
        <v>39299500</v>
      </c>
      <c r="AL37" s="15">
        <v>115512287</v>
      </c>
      <c r="AM37" s="21">
        <f t="shared" si="7"/>
        <v>182254107</v>
      </c>
    </row>
    <row r="38" spans="1:39" x14ac:dyDescent="0.25">
      <c r="A38" s="10">
        <v>42551</v>
      </c>
      <c r="B38" s="11">
        <v>184178757</v>
      </c>
      <c r="C38" s="11">
        <v>3167121</v>
      </c>
      <c r="D38" s="11">
        <v>177251445</v>
      </c>
      <c r="E38" s="11">
        <v>3349</v>
      </c>
      <c r="F38" s="11">
        <v>3756671</v>
      </c>
      <c r="G38" s="11">
        <v>171</v>
      </c>
      <c r="H38" s="12">
        <f t="shared" si="9"/>
        <v>184178757</v>
      </c>
      <c r="I38" s="15">
        <v>184154252</v>
      </c>
      <c r="J38" s="15">
        <v>24505</v>
      </c>
      <c r="K38" s="12">
        <f t="shared" si="8"/>
        <v>184178757</v>
      </c>
      <c r="L38" s="18">
        <v>166663011</v>
      </c>
      <c r="M38" s="17">
        <v>17515746</v>
      </c>
      <c r="N38" s="12">
        <f t="shared" si="2"/>
        <v>184178757</v>
      </c>
      <c r="O38" s="17">
        <v>180131145</v>
      </c>
      <c r="P38" s="17">
        <v>1834796</v>
      </c>
      <c r="Q38" s="17">
        <v>1240467</v>
      </c>
      <c r="R38" s="17">
        <v>500917</v>
      </c>
      <c r="S38" s="17">
        <v>247411</v>
      </c>
      <c r="T38" s="17">
        <v>145620</v>
      </c>
      <c r="U38" s="17">
        <v>78401</v>
      </c>
      <c r="V38" s="21">
        <f t="shared" si="3"/>
        <v>184178757</v>
      </c>
      <c r="W38" s="17">
        <v>183954736</v>
      </c>
      <c r="X38" s="26">
        <v>224021</v>
      </c>
      <c r="Y38" s="21">
        <f t="shared" si="4"/>
        <v>184178757</v>
      </c>
      <c r="Z38" s="17">
        <v>104312312</v>
      </c>
      <c r="AA38" s="17">
        <v>29560147</v>
      </c>
      <c r="AB38" s="17">
        <v>49312596</v>
      </c>
      <c r="AC38" s="17">
        <v>596604</v>
      </c>
      <c r="AD38" s="17">
        <v>397098</v>
      </c>
      <c r="AE38" s="21">
        <f t="shared" si="5"/>
        <v>184178757</v>
      </c>
      <c r="AF38" s="17">
        <v>183099584</v>
      </c>
      <c r="AG38" s="26">
        <v>1079173</v>
      </c>
      <c r="AH38" s="21">
        <f t="shared" si="6"/>
        <v>184178757</v>
      </c>
      <c r="AI38" s="15">
        <v>2357081</v>
      </c>
      <c r="AJ38" s="15">
        <v>25377449</v>
      </c>
      <c r="AK38" s="15">
        <v>39139124</v>
      </c>
      <c r="AL38" s="15">
        <v>117123037</v>
      </c>
      <c r="AM38" s="21">
        <f t="shared" si="7"/>
        <v>183996691</v>
      </c>
    </row>
    <row r="39" spans="1:39" x14ac:dyDescent="0.25">
      <c r="A39" s="10">
        <v>42582</v>
      </c>
      <c r="B39" s="11">
        <v>185076038</v>
      </c>
      <c r="C39" s="11">
        <v>3166892</v>
      </c>
      <c r="D39" s="11">
        <v>178113773</v>
      </c>
      <c r="E39" s="11">
        <v>3229</v>
      </c>
      <c r="F39" s="11">
        <v>3791978</v>
      </c>
      <c r="G39" s="11">
        <v>166</v>
      </c>
      <c r="H39" s="12">
        <f t="shared" si="9"/>
        <v>185076038</v>
      </c>
      <c r="I39" s="15">
        <v>185050414</v>
      </c>
      <c r="J39" s="15">
        <v>25624</v>
      </c>
      <c r="K39" s="12">
        <f t="shared" si="8"/>
        <v>185076038</v>
      </c>
      <c r="L39" s="18">
        <v>167392749</v>
      </c>
      <c r="M39" s="17">
        <v>17683289</v>
      </c>
      <c r="N39" s="12">
        <f t="shared" si="2"/>
        <v>185076038</v>
      </c>
      <c r="O39" s="17">
        <v>180981654</v>
      </c>
      <c r="P39" s="17">
        <v>1854670</v>
      </c>
      <c r="Q39" s="17">
        <v>1253329</v>
      </c>
      <c r="R39" s="17">
        <v>507864</v>
      </c>
      <c r="S39" s="17">
        <v>251132</v>
      </c>
      <c r="T39" s="17">
        <v>147863</v>
      </c>
      <c r="U39" s="17">
        <v>79526</v>
      </c>
      <c r="V39" s="21">
        <f t="shared" si="3"/>
        <v>185076038</v>
      </c>
      <c r="W39" s="17">
        <v>184848649</v>
      </c>
      <c r="X39" s="26">
        <v>227389</v>
      </c>
      <c r="Y39" s="21">
        <f t="shared" si="4"/>
        <v>185076038</v>
      </c>
      <c r="Z39" s="17">
        <v>105031980</v>
      </c>
      <c r="AA39" s="17">
        <v>29517205</v>
      </c>
      <c r="AB39" s="17">
        <v>49538037</v>
      </c>
      <c r="AC39" s="17">
        <v>592828</v>
      </c>
      <c r="AD39" s="17">
        <v>395988</v>
      </c>
      <c r="AE39" s="21">
        <f t="shared" si="5"/>
        <v>185076038</v>
      </c>
      <c r="AF39" s="17">
        <v>183998559</v>
      </c>
      <c r="AG39" s="26">
        <v>1077479</v>
      </c>
      <c r="AH39" s="21">
        <f t="shared" si="6"/>
        <v>185076038</v>
      </c>
      <c r="AI39" s="15">
        <v>2360394</v>
      </c>
      <c r="AJ39" s="15">
        <v>25414211</v>
      </c>
      <c r="AK39" s="15">
        <v>39207651</v>
      </c>
      <c r="AL39" s="15">
        <v>117911665</v>
      </c>
      <c r="AM39" s="21">
        <f t="shared" si="7"/>
        <v>184893921</v>
      </c>
    </row>
    <row r="40" spans="1:39" x14ac:dyDescent="0.25">
      <c r="A40" s="10">
        <v>42613</v>
      </c>
      <c r="B40" s="11">
        <v>187238755</v>
      </c>
      <c r="C40" s="11">
        <v>3191275</v>
      </c>
      <c r="D40" s="11">
        <v>180246609</v>
      </c>
      <c r="E40" s="11">
        <v>3304</v>
      </c>
      <c r="F40" s="11">
        <v>3797400</v>
      </c>
      <c r="G40" s="11">
        <v>167</v>
      </c>
      <c r="H40" s="12">
        <f t="shared" si="9"/>
        <v>187238755</v>
      </c>
      <c r="I40" s="15">
        <v>187212928</v>
      </c>
      <c r="J40" s="15">
        <v>25827</v>
      </c>
      <c r="K40" s="12">
        <f t="shared" si="8"/>
        <v>187238755</v>
      </c>
      <c r="L40" s="18">
        <v>169432953</v>
      </c>
      <c r="M40" s="17">
        <v>17805802</v>
      </c>
      <c r="N40" s="12">
        <f t="shared" si="2"/>
        <v>187238755</v>
      </c>
      <c r="O40" s="17">
        <v>183137038</v>
      </c>
      <c r="P40" s="17">
        <v>1855686</v>
      </c>
      <c r="Q40" s="17">
        <v>1252624</v>
      </c>
      <c r="R40" s="17">
        <v>509271</v>
      </c>
      <c r="S40" s="17">
        <v>253289</v>
      </c>
      <c r="T40" s="17">
        <v>149980</v>
      </c>
      <c r="U40" s="17">
        <v>80867</v>
      </c>
      <c r="V40" s="21">
        <f t="shared" si="3"/>
        <v>187238755</v>
      </c>
      <c r="W40" s="17">
        <v>187007908</v>
      </c>
      <c r="X40" s="26">
        <v>230847</v>
      </c>
      <c r="Y40" s="21">
        <f t="shared" si="4"/>
        <v>187238755</v>
      </c>
      <c r="Z40" s="17">
        <v>106463431</v>
      </c>
      <c r="AA40" s="17">
        <v>29790024</v>
      </c>
      <c r="AB40" s="17">
        <v>50002787</v>
      </c>
      <c r="AC40" s="17">
        <v>590958</v>
      </c>
      <c r="AD40" s="17">
        <v>391555</v>
      </c>
      <c r="AE40" s="21">
        <f t="shared" si="5"/>
        <v>187238755</v>
      </c>
      <c r="AF40" s="17">
        <v>186168170</v>
      </c>
      <c r="AG40" s="26">
        <v>1070585</v>
      </c>
      <c r="AH40" s="21">
        <f t="shared" si="6"/>
        <v>187238755</v>
      </c>
      <c r="AI40" s="15">
        <v>2368169</v>
      </c>
      <c r="AJ40" s="15">
        <v>25620656</v>
      </c>
      <c r="AK40" s="15">
        <v>39598291</v>
      </c>
      <c r="AL40" s="15">
        <v>119470347</v>
      </c>
      <c r="AM40" s="21">
        <f t="shared" si="7"/>
        <v>187057463</v>
      </c>
    </row>
    <row r="41" spans="1:39" x14ac:dyDescent="0.25">
      <c r="A41" s="10">
        <v>42643</v>
      </c>
      <c r="B41" s="11">
        <v>190121455</v>
      </c>
      <c r="C41" s="11">
        <v>3164685</v>
      </c>
      <c r="D41" s="11">
        <v>183175226</v>
      </c>
      <c r="E41" s="11">
        <v>3951</v>
      </c>
      <c r="F41" s="11">
        <v>3777395</v>
      </c>
      <c r="G41" s="11">
        <v>198</v>
      </c>
      <c r="H41" s="12">
        <f t="shared" si="9"/>
        <v>190121455</v>
      </c>
      <c r="I41" s="15">
        <v>190095731</v>
      </c>
      <c r="J41" s="15">
        <v>25724</v>
      </c>
      <c r="K41" s="12">
        <f t="shared" si="8"/>
        <v>190121455</v>
      </c>
      <c r="L41" s="18">
        <v>171766976</v>
      </c>
      <c r="M41" s="17">
        <v>18354479</v>
      </c>
      <c r="N41" s="12">
        <f t="shared" si="2"/>
        <v>190121455</v>
      </c>
      <c r="O41" s="17">
        <v>186039882</v>
      </c>
      <c r="P41" s="17">
        <v>1855997</v>
      </c>
      <c r="Q41" s="17">
        <v>1246025</v>
      </c>
      <c r="R41" s="17">
        <v>503324</v>
      </c>
      <c r="S41" s="17">
        <v>249204</v>
      </c>
      <c r="T41" s="17">
        <v>147000</v>
      </c>
      <c r="U41" s="17">
        <v>80023</v>
      </c>
      <c r="V41" s="21">
        <f t="shared" si="3"/>
        <v>190121455</v>
      </c>
      <c r="W41" s="17">
        <v>189894432</v>
      </c>
      <c r="X41" s="26">
        <v>227023</v>
      </c>
      <c r="Y41" s="21">
        <f t="shared" si="4"/>
        <v>190121455</v>
      </c>
      <c r="Z41" s="17">
        <v>108105792</v>
      </c>
      <c r="AA41" s="17">
        <v>30058618</v>
      </c>
      <c r="AB41" s="17">
        <v>50981697</v>
      </c>
      <c r="AC41" s="17">
        <v>586087</v>
      </c>
      <c r="AD41" s="17">
        <v>389261</v>
      </c>
      <c r="AE41" s="21">
        <f t="shared" si="5"/>
        <v>190121455</v>
      </c>
      <c r="AF41" s="17">
        <v>189056454</v>
      </c>
      <c r="AG41" s="26">
        <v>1065001</v>
      </c>
      <c r="AH41" s="21">
        <f t="shared" si="6"/>
        <v>190121455</v>
      </c>
      <c r="AI41" s="15">
        <v>2387060</v>
      </c>
      <c r="AJ41" s="15">
        <v>26332849</v>
      </c>
      <c r="AK41" s="15">
        <v>39988314</v>
      </c>
      <c r="AL41" s="15">
        <v>121233322</v>
      </c>
      <c r="AM41" s="21">
        <f t="shared" si="7"/>
        <v>189941545</v>
      </c>
    </row>
    <row r="42" spans="1:39" x14ac:dyDescent="0.25">
      <c r="A42" s="10">
        <v>42674</v>
      </c>
      <c r="B42" s="11">
        <v>193352001</v>
      </c>
      <c r="C42" s="11">
        <v>3195801</v>
      </c>
      <c r="D42" s="11">
        <v>186377506</v>
      </c>
      <c r="E42" s="11">
        <v>3741</v>
      </c>
      <c r="F42" s="11">
        <v>3774749</v>
      </c>
      <c r="G42" s="11">
        <v>204</v>
      </c>
      <c r="H42" s="12">
        <f t="shared" si="9"/>
        <v>193352001</v>
      </c>
      <c r="I42" s="15">
        <v>193325865</v>
      </c>
      <c r="J42" s="15">
        <v>26136</v>
      </c>
      <c r="K42" s="12">
        <f t="shared" si="8"/>
        <v>193352001</v>
      </c>
      <c r="L42" s="18">
        <v>174377543</v>
      </c>
      <c r="M42" s="17">
        <v>18974458</v>
      </c>
      <c r="N42" s="12">
        <f t="shared" si="2"/>
        <v>193352001</v>
      </c>
      <c r="O42" s="17">
        <v>189257720</v>
      </c>
      <c r="P42" s="17">
        <v>1863823</v>
      </c>
      <c r="Q42" s="17">
        <v>1249712</v>
      </c>
      <c r="R42" s="17">
        <v>504358</v>
      </c>
      <c r="S42" s="17">
        <v>248247</v>
      </c>
      <c r="T42" s="17">
        <v>147130</v>
      </c>
      <c r="U42" s="17">
        <v>81011</v>
      </c>
      <c r="V42" s="21">
        <f t="shared" si="3"/>
        <v>193352001</v>
      </c>
      <c r="W42" s="17">
        <v>193123860</v>
      </c>
      <c r="X42" s="26">
        <v>228141</v>
      </c>
      <c r="Y42" s="21">
        <f t="shared" si="4"/>
        <v>193352001</v>
      </c>
      <c r="Z42" s="17">
        <v>110264890</v>
      </c>
      <c r="AA42" s="17">
        <v>30199154</v>
      </c>
      <c r="AB42" s="17">
        <v>51913740</v>
      </c>
      <c r="AC42" s="17">
        <v>586428</v>
      </c>
      <c r="AD42" s="17">
        <v>387789</v>
      </c>
      <c r="AE42" s="21">
        <f t="shared" si="5"/>
        <v>193352001</v>
      </c>
      <c r="AF42" s="17">
        <v>192289192</v>
      </c>
      <c r="AG42" s="26">
        <v>1062809</v>
      </c>
      <c r="AH42" s="21">
        <f t="shared" si="6"/>
        <v>193352001</v>
      </c>
      <c r="AI42" s="15">
        <v>2394745</v>
      </c>
      <c r="AJ42" s="15">
        <v>26966861</v>
      </c>
      <c r="AK42" s="15">
        <v>40446046</v>
      </c>
      <c r="AL42" s="15">
        <v>123364188</v>
      </c>
      <c r="AM42" s="21">
        <f t="shared" si="7"/>
        <v>193171840</v>
      </c>
    </row>
    <row r="43" spans="1:39" x14ac:dyDescent="0.25">
      <c r="A43" s="10">
        <v>42704</v>
      </c>
      <c r="B43" s="11">
        <v>196467945</v>
      </c>
      <c r="C43" s="11">
        <v>2945144</v>
      </c>
      <c r="D43" s="11">
        <v>189735907</v>
      </c>
      <c r="E43" s="11">
        <v>4671</v>
      </c>
      <c r="F43" s="11">
        <v>3781976</v>
      </c>
      <c r="G43" s="11">
        <v>247</v>
      </c>
      <c r="H43" s="12">
        <f t="shared" si="9"/>
        <v>196467945</v>
      </c>
      <c r="I43" s="15">
        <v>196441614</v>
      </c>
      <c r="J43" s="15">
        <v>26331</v>
      </c>
      <c r="K43" s="12">
        <f t="shared" si="8"/>
        <v>196467945</v>
      </c>
      <c r="L43" s="18">
        <v>177096577</v>
      </c>
      <c r="M43" s="17">
        <v>19371368</v>
      </c>
      <c r="N43" s="12">
        <f t="shared" si="2"/>
        <v>196467945</v>
      </c>
      <c r="O43" s="17">
        <v>192319969</v>
      </c>
      <c r="P43" s="17">
        <v>1889027</v>
      </c>
      <c r="Q43" s="17">
        <v>1267092</v>
      </c>
      <c r="R43" s="17">
        <v>508083</v>
      </c>
      <c r="S43" s="17">
        <v>251281</v>
      </c>
      <c r="T43" s="17">
        <v>150404</v>
      </c>
      <c r="U43" s="17">
        <v>82089</v>
      </c>
      <c r="V43" s="21">
        <f t="shared" si="3"/>
        <v>196467945</v>
      </c>
      <c r="W43" s="17">
        <v>196235452</v>
      </c>
      <c r="X43" s="26">
        <v>232493</v>
      </c>
      <c r="Y43" s="21">
        <f t="shared" si="4"/>
        <v>196467945</v>
      </c>
      <c r="Z43" s="17">
        <v>111993742</v>
      </c>
      <c r="AA43" s="17">
        <v>30910986</v>
      </c>
      <c r="AB43" s="17">
        <v>52589586</v>
      </c>
      <c r="AC43" s="17">
        <v>585936</v>
      </c>
      <c r="AD43" s="17">
        <v>387695</v>
      </c>
      <c r="AE43" s="21">
        <f t="shared" si="5"/>
        <v>196467945</v>
      </c>
      <c r="AF43" s="17">
        <v>195413587</v>
      </c>
      <c r="AG43" s="26">
        <v>1054358</v>
      </c>
      <c r="AH43" s="21">
        <f t="shared" si="6"/>
        <v>196467945</v>
      </c>
      <c r="AI43" s="15">
        <v>2919650</v>
      </c>
      <c r="AJ43" s="15">
        <v>27453229</v>
      </c>
      <c r="AK43" s="15">
        <v>40789229</v>
      </c>
      <c r="AL43" s="15">
        <v>125127600</v>
      </c>
      <c r="AM43" s="21">
        <f t="shared" si="7"/>
        <v>196289708</v>
      </c>
    </row>
    <row r="44" spans="1:39" x14ac:dyDescent="0.25">
      <c r="A44" s="10">
        <v>42735</v>
      </c>
      <c r="B44" s="11">
        <v>199301222</v>
      </c>
      <c r="C44" s="11">
        <v>2940774</v>
      </c>
      <c r="D44" s="11">
        <v>192540889</v>
      </c>
      <c r="E44" s="11">
        <v>5917</v>
      </c>
      <c r="F44" s="11">
        <v>3813346</v>
      </c>
      <c r="G44" s="11">
        <v>296</v>
      </c>
      <c r="H44" s="12">
        <f t="shared" si="9"/>
        <v>199301222</v>
      </c>
      <c r="I44" s="15">
        <v>199274923</v>
      </c>
      <c r="J44" s="15">
        <v>26299</v>
      </c>
      <c r="K44" s="12">
        <f t="shared" si="8"/>
        <v>199301222</v>
      </c>
      <c r="L44" s="18">
        <v>179553275</v>
      </c>
      <c r="M44" s="17">
        <v>19747947</v>
      </c>
      <c r="N44" s="12">
        <f t="shared" si="2"/>
        <v>199301222</v>
      </c>
      <c r="O44" s="17">
        <v>195002326</v>
      </c>
      <c r="P44" s="17">
        <v>1952563</v>
      </c>
      <c r="Q44" s="17">
        <v>1313244</v>
      </c>
      <c r="R44" s="17">
        <v>527255</v>
      </c>
      <c r="S44" s="17">
        <v>262903</v>
      </c>
      <c r="T44" s="17">
        <v>157651</v>
      </c>
      <c r="U44" s="17">
        <v>85280</v>
      </c>
      <c r="V44" s="21">
        <f t="shared" si="3"/>
        <v>199301222</v>
      </c>
      <c r="W44" s="17">
        <v>199058291</v>
      </c>
      <c r="X44" s="26">
        <v>242931</v>
      </c>
      <c r="Y44" s="21">
        <f t="shared" si="4"/>
        <v>199301222</v>
      </c>
      <c r="Z44" s="17">
        <v>113730113</v>
      </c>
      <c r="AA44" s="17">
        <v>31184520</v>
      </c>
      <c r="AB44" s="17">
        <v>53412862</v>
      </c>
      <c r="AC44" s="17">
        <v>586402</v>
      </c>
      <c r="AD44" s="17">
        <v>387325</v>
      </c>
      <c r="AE44" s="21">
        <f t="shared" si="5"/>
        <v>199301222</v>
      </c>
      <c r="AF44" s="17">
        <v>198245538</v>
      </c>
      <c r="AG44" s="26">
        <v>1055684</v>
      </c>
      <c r="AH44" s="21">
        <f t="shared" si="6"/>
        <v>199301222</v>
      </c>
      <c r="AI44" s="15">
        <v>2955535</v>
      </c>
      <c r="AJ44" s="15">
        <v>27857795</v>
      </c>
      <c r="AK44" s="15">
        <v>41328996</v>
      </c>
      <c r="AL44" s="15">
        <v>126982837</v>
      </c>
      <c r="AM44" s="21">
        <f t="shared" si="7"/>
        <v>199125163</v>
      </c>
    </row>
    <row r="45" spans="1:39" x14ac:dyDescent="0.25">
      <c r="A45" s="10">
        <v>42766</v>
      </c>
      <c r="B45" s="11">
        <v>200044170</v>
      </c>
      <c r="C45" s="11">
        <v>2941039</v>
      </c>
      <c r="D45" s="11">
        <v>193247023</v>
      </c>
      <c r="E45" s="11">
        <v>4723</v>
      </c>
      <c r="F45" s="11">
        <v>3851142</v>
      </c>
      <c r="G45" s="11">
        <v>243</v>
      </c>
      <c r="H45" s="12">
        <f t="shared" si="9"/>
        <v>200044170</v>
      </c>
      <c r="I45" s="15">
        <v>199996532</v>
      </c>
      <c r="J45" s="15">
        <v>47638</v>
      </c>
      <c r="K45" s="12">
        <f t="shared" si="8"/>
        <v>200044170</v>
      </c>
      <c r="L45" s="18">
        <v>180496241</v>
      </c>
      <c r="M45" s="17">
        <v>19547929</v>
      </c>
      <c r="N45" s="12">
        <f t="shared" si="2"/>
        <v>200044170</v>
      </c>
      <c r="O45" s="17">
        <v>195806566</v>
      </c>
      <c r="P45" s="17">
        <v>1926180</v>
      </c>
      <c r="Q45" s="17">
        <v>1294365</v>
      </c>
      <c r="R45" s="17">
        <v>520392</v>
      </c>
      <c r="S45" s="17">
        <v>257754</v>
      </c>
      <c r="T45" s="17">
        <v>154881</v>
      </c>
      <c r="U45" s="17">
        <v>84032</v>
      </c>
      <c r="V45" s="21">
        <f t="shared" si="3"/>
        <v>200044170</v>
      </c>
      <c r="W45" s="17">
        <v>199805257</v>
      </c>
      <c r="X45" s="26">
        <v>238913</v>
      </c>
      <c r="Y45" s="21">
        <f t="shared" si="4"/>
        <v>200044170</v>
      </c>
      <c r="Z45" s="17">
        <v>114638699</v>
      </c>
      <c r="AA45" s="17">
        <v>31027193</v>
      </c>
      <c r="AB45" s="17">
        <v>53405820</v>
      </c>
      <c r="AC45" s="17">
        <v>586023</v>
      </c>
      <c r="AD45" s="17">
        <v>386435</v>
      </c>
      <c r="AE45" s="21">
        <f t="shared" si="5"/>
        <v>200044170</v>
      </c>
      <c r="AF45" s="17">
        <v>198989437</v>
      </c>
      <c r="AG45" s="26">
        <v>1054733</v>
      </c>
      <c r="AH45" s="21">
        <f t="shared" si="6"/>
        <v>200044170</v>
      </c>
      <c r="AI45" s="15">
        <v>2832511</v>
      </c>
      <c r="AJ45" s="15">
        <v>27662678</v>
      </c>
      <c r="AK45" s="15">
        <v>41365080</v>
      </c>
      <c r="AL45" s="15">
        <v>128023559</v>
      </c>
      <c r="AM45" s="21">
        <f t="shared" si="7"/>
        <v>199883828</v>
      </c>
    </row>
    <row r="46" spans="1:39" x14ac:dyDescent="0.25">
      <c r="A46" s="10">
        <v>42794</v>
      </c>
      <c r="B46" s="11">
        <v>202160926</v>
      </c>
      <c r="C46" s="11">
        <v>2908912</v>
      </c>
      <c r="D46" s="11">
        <v>195389106</v>
      </c>
      <c r="E46" s="11">
        <v>4854</v>
      </c>
      <c r="F46" s="11">
        <v>3857775</v>
      </c>
      <c r="G46" s="11">
        <v>279</v>
      </c>
      <c r="H46" s="12">
        <f t="shared" si="9"/>
        <v>202160926</v>
      </c>
      <c r="I46" s="15">
        <v>202134281</v>
      </c>
      <c r="J46" s="15">
        <v>26645</v>
      </c>
      <c r="K46" s="12">
        <f t="shared" si="8"/>
        <v>202160926</v>
      </c>
      <c r="L46" s="18">
        <v>182424634</v>
      </c>
      <c r="M46" s="17">
        <v>19736292</v>
      </c>
      <c r="N46" s="12">
        <f t="shared" si="2"/>
        <v>202160926</v>
      </c>
      <c r="O46" s="17">
        <v>197923872</v>
      </c>
      <c r="P46" s="17">
        <v>1926006</v>
      </c>
      <c r="Q46" s="17">
        <v>1294885</v>
      </c>
      <c r="R46" s="17">
        <v>519292</v>
      </c>
      <c r="S46" s="17">
        <v>257551</v>
      </c>
      <c r="T46" s="17">
        <v>154805</v>
      </c>
      <c r="U46" s="17">
        <v>84515</v>
      </c>
      <c r="V46" s="21">
        <f t="shared" si="3"/>
        <v>202160926</v>
      </c>
      <c r="W46" s="17">
        <v>201921606</v>
      </c>
      <c r="X46" s="26">
        <v>239320</v>
      </c>
      <c r="Y46" s="21">
        <f t="shared" si="4"/>
        <v>202160926</v>
      </c>
      <c r="Z46" s="17">
        <v>116782830</v>
      </c>
      <c r="AA46" s="17">
        <v>30426634</v>
      </c>
      <c r="AB46" s="17">
        <v>53982815</v>
      </c>
      <c r="AC46" s="17">
        <v>582178</v>
      </c>
      <c r="AD46" s="17">
        <v>386469</v>
      </c>
      <c r="AE46" s="21">
        <f t="shared" si="5"/>
        <v>202160926</v>
      </c>
      <c r="AF46" s="17">
        <v>201107802</v>
      </c>
      <c r="AG46" s="26">
        <v>1053124</v>
      </c>
      <c r="AH46" s="21">
        <f t="shared" si="6"/>
        <v>202160926</v>
      </c>
      <c r="AI46" s="15">
        <v>2849149</v>
      </c>
      <c r="AJ46" s="15">
        <v>27907689</v>
      </c>
      <c r="AK46" s="15">
        <v>40938846</v>
      </c>
      <c r="AL46" s="15">
        <v>130305103</v>
      </c>
      <c r="AM46" s="21">
        <f t="shared" si="7"/>
        <v>202000787</v>
      </c>
    </row>
    <row r="47" spans="1:39" x14ac:dyDescent="0.25">
      <c r="A47" s="10">
        <v>42825</v>
      </c>
      <c r="B47" s="11">
        <v>204779844</v>
      </c>
      <c r="C47" s="11">
        <v>2936740</v>
      </c>
      <c r="D47" s="11">
        <v>197967280</v>
      </c>
      <c r="E47" s="11">
        <v>4856</v>
      </c>
      <c r="F47" s="11">
        <v>3870675</v>
      </c>
      <c r="G47" s="11">
        <v>293</v>
      </c>
      <c r="H47" s="12">
        <f t="shared" si="9"/>
        <v>204779844</v>
      </c>
      <c r="I47" s="15">
        <v>204753409</v>
      </c>
      <c r="J47" s="15">
        <v>26435</v>
      </c>
      <c r="K47" s="12">
        <f t="shared" si="8"/>
        <v>204779844</v>
      </c>
      <c r="L47" s="18">
        <v>184800664</v>
      </c>
      <c r="M47" s="17">
        <v>19979180</v>
      </c>
      <c r="N47" s="12">
        <f t="shared" si="2"/>
        <v>204779844</v>
      </c>
      <c r="O47" s="17">
        <v>200555015</v>
      </c>
      <c r="P47" s="17">
        <v>1924974</v>
      </c>
      <c r="Q47" s="17">
        <v>1290635</v>
      </c>
      <c r="R47" s="17">
        <v>514715</v>
      </c>
      <c r="S47" s="17">
        <v>254681</v>
      </c>
      <c r="T47" s="17">
        <v>154010</v>
      </c>
      <c r="U47" s="17">
        <v>85814</v>
      </c>
      <c r="V47" s="21">
        <f t="shared" si="3"/>
        <v>204779844</v>
      </c>
      <c r="W47" s="17">
        <v>204540020</v>
      </c>
      <c r="X47" s="26">
        <v>239824</v>
      </c>
      <c r="Y47" s="21">
        <f t="shared" si="4"/>
        <v>204779844</v>
      </c>
      <c r="Z47" s="17">
        <v>118506902</v>
      </c>
      <c r="AA47" s="17">
        <v>30659938</v>
      </c>
      <c r="AB47" s="17">
        <v>54644093</v>
      </c>
      <c r="AC47" s="17">
        <v>583064</v>
      </c>
      <c r="AD47" s="17">
        <v>385847</v>
      </c>
      <c r="AE47" s="21">
        <f t="shared" si="5"/>
        <v>204779844</v>
      </c>
      <c r="AF47" s="17">
        <v>203731417</v>
      </c>
      <c r="AG47" s="26">
        <v>1048427</v>
      </c>
      <c r="AH47" s="21">
        <f t="shared" si="6"/>
        <v>204779844</v>
      </c>
      <c r="AI47" s="15">
        <v>2871317</v>
      </c>
      <c r="AJ47" s="15">
        <v>28273248</v>
      </c>
      <c r="AK47" s="15">
        <v>41252885</v>
      </c>
      <c r="AL47" s="15">
        <v>132222580</v>
      </c>
      <c r="AM47" s="21">
        <f t="shared" si="7"/>
        <v>204620030</v>
      </c>
    </row>
    <row r="48" spans="1:39" x14ac:dyDescent="0.25">
      <c r="A48" s="10">
        <v>42855</v>
      </c>
      <c r="B48" s="11">
        <v>206885477</v>
      </c>
      <c r="C48" s="11">
        <v>2942252</v>
      </c>
      <c r="D48" s="11">
        <v>200067228</v>
      </c>
      <c r="E48" s="11">
        <v>4587</v>
      </c>
      <c r="F48" s="11">
        <v>3871119</v>
      </c>
      <c r="G48" s="11">
        <v>291</v>
      </c>
      <c r="H48" s="12">
        <f t="shared" si="9"/>
        <v>206885477</v>
      </c>
      <c r="I48" s="15">
        <v>206858831</v>
      </c>
      <c r="J48" s="15">
        <v>26646</v>
      </c>
      <c r="K48" s="12">
        <f t="shared" si="8"/>
        <v>206885477</v>
      </c>
      <c r="L48" s="18">
        <v>186677169</v>
      </c>
      <c r="M48" s="17">
        <v>20208308</v>
      </c>
      <c r="N48" s="12">
        <f t="shared" si="2"/>
        <v>206885477</v>
      </c>
      <c r="O48" s="17">
        <v>202646738</v>
      </c>
      <c r="P48" s="17">
        <v>1928911</v>
      </c>
      <c r="Q48" s="17">
        <v>1297368</v>
      </c>
      <c r="R48" s="17">
        <v>518075</v>
      </c>
      <c r="S48" s="17">
        <v>255165</v>
      </c>
      <c r="T48" s="17">
        <v>153801</v>
      </c>
      <c r="U48" s="17">
        <v>85419</v>
      </c>
      <c r="V48" s="21">
        <f t="shared" si="3"/>
        <v>206885477</v>
      </c>
      <c r="W48" s="17">
        <v>206646257</v>
      </c>
      <c r="X48" s="26">
        <v>239220</v>
      </c>
      <c r="Y48" s="21">
        <f t="shared" si="4"/>
        <v>206885477</v>
      </c>
      <c r="Z48" s="17">
        <v>120413057</v>
      </c>
      <c r="AA48" s="17">
        <v>30368494</v>
      </c>
      <c r="AB48" s="17">
        <v>55273418</v>
      </c>
      <c r="AC48" s="17">
        <v>582732</v>
      </c>
      <c r="AD48" s="17">
        <v>247776</v>
      </c>
      <c r="AE48" s="21">
        <f t="shared" si="5"/>
        <v>206885477</v>
      </c>
      <c r="AF48" s="17">
        <v>205839487</v>
      </c>
      <c r="AG48" s="26">
        <v>1045990</v>
      </c>
      <c r="AH48" s="21">
        <f t="shared" si="6"/>
        <v>206885477</v>
      </c>
      <c r="AI48" s="15">
        <v>2850678</v>
      </c>
      <c r="AJ48" s="15">
        <v>28574446</v>
      </c>
      <c r="AK48" s="15">
        <v>41218976</v>
      </c>
      <c r="AL48" s="15">
        <v>134219520</v>
      </c>
      <c r="AM48" s="21">
        <f t="shared" si="7"/>
        <v>206863620</v>
      </c>
    </row>
    <row r="49" spans="1:39" x14ac:dyDescent="0.25">
      <c r="A49" s="10">
        <v>42886</v>
      </c>
      <c r="B49" s="11">
        <v>212680824</v>
      </c>
      <c r="C49" s="11">
        <v>2956085</v>
      </c>
      <c r="D49" s="11">
        <v>205851342</v>
      </c>
      <c r="E49" s="11">
        <v>4816</v>
      </c>
      <c r="F49" s="11">
        <v>3868262</v>
      </c>
      <c r="G49" s="11">
        <v>319</v>
      </c>
      <c r="H49" s="12">
        <f t="shared" si="9"/>
        <v>212680824</v>
      </c>
      <c r="I49" s="15">
        <v>212654602</v>
      </c>
      <c r="J49" s="15">
        <v>26222</v>
      </c>
      <c r="K49" s="12">
        <f t="shared" si="8"/>
        <v>212680824</v>
      </c>
      <c r="L49" s="18">
        <v>192235115</v>
      </c>
      <c r="M49" s="17">
        <v>20445709</v>
      </c>
      <c r="N49" s="12">
        <f t="shared" si="2"/>
        <v>212680824</v>
      </c>
      <c r="O49" s="17">
        <v>208409616</v>
      </c>
      <c r="P49" s="17">
        <v>1933995</v>
      </c>
      <c r="Q49" s="17">
        <v>1316794</v>
      </c>
      <c r="R49" s="17">
        <v>523648</v>
      </c>
      <c r="S49" s="17">
        <v>255495</v>
      </c>
      <c r="T49" s="17">
        <v>154659</v>
      </c>
      <c r="U49" s="17">
        <v>86617</v>
      </c>
      <c r="V49" s="21">
        <f t="shared" si="3"/>
        <v>212680824</v>
      </c>
      <c r="W49" s="17">
        <v>212439548</v>
      </c>
      <c r="X49" s="26">
        <v>241276</v>
      </c>
      <c r="Y49" s="21">
        <f t="shared" si="4"/>
        <v>212680824</v>
      </c>
      <c r="Z49" s="17">
        <v>125501956</v>
      </c>
      <c r="AA49" s="17">
        <v>30458371</v>
      </c>
      <c r="AB49" s="17">
        <v>55872047</v>
      </c>
      <c r="AC49" s="17">
        <v>600653</v>
      </c>
      <c r="AD49" s="17">
        <v>247797</v>
      </c>
      <c r="AE49" s="21">
        <f t="shared" si="5"/>
        <v>212680824</v>
      </c>
      <c r="AF49" s="17">
        <v>211637859</v>
      </c>
      <c r="AG49" s="26">
        <v>1042965</v>
      </c>
      <c r="AH49" s="21">
        <f t="shared" si="6"/>
        <v>212680824</v>
      </c>
      <c r="AI49" s="15">
        <v>2851635</v>
      </c>
      <c r="AJ49" s="15">
        <v>28873318</v>
      </c>
      <c r="AK49" s="15">
        <v>41427275</v>
      </c>
      <c r="AL49" s="15">
        <v>139524831</v>
      </c>
      <c r="AM49" s="21">
        <f t="shared" si="7"/>
        <v>212677059</v>
      </c>
    </row>
    <row r="50" spans="1:39" x14ac:dyDescent="0.25">
      <c r="A50" s="10">
        <v>42916</v>
      </c>
      <c r="B50" s="11">
        <v>216688379</v>
      </c>
      <c r="C50" s="11">
        <v>2971780</v>
      </c>
      <c r="D50" s="11">
        <v>209828632</v>
      </c>
      <c r="E50" s="11">
        <v>5003</v>
      </c>
      <c r="F50" s="11">
        <v>3882661</v>
      </c>
      <c r="G50" s="11">
        <v>303</v>
      </c>
      <c r="H50" s="12">
        <f t="shared" si="9"/>
        <v>216688379</v>
      </c>
      <c r="I50" s="15">
        <v>216662725</v>
      </c>
      <c r="J50" s="15">
        <v>25654</v>
      </c>
      <c r="K50" s="12">
        <f t="shared" si="8"/>
        <v>216688379</v>
      </c>
      <c r="L50" s="18">
        <v>196065966</v>
      </c>
      <c r="M50" s="17">
        <v>20622413</v>
      </c>
      <c r="N50" s="12">
        <f t="shared" si="2"/>
        <v>216688379</v>
      </c>
      <c r="O50" s="17">
        <v>212302871</v>
      </c>
      <c r="P50" s="17">
        <v>1998384</v>
      </c>
      <c r="Q50" s="17">
        <v>1349428</v>
      </c>
      <c r="R50" s="17">
        <v>538771</v>
      </c>
      <c r="S50" s="17">
        <v>255822</v>
      </c>
      <c r="T50" s="17">
        <v>155556</v>
      </c>
      <c r="U50" s="17">
        <v>87547</v>
      </c>
      <c r="V50" s="21">
        <f t="shared" si="3"/>
        <v>216688379</v>
      </c>
      <c r="W50" s="17">
        <v>216445276</v>
      </c>
      <c r="X50" s="26">
        <v>243103</v>
      </c>
      <c r="Y50" s="21">
        <f t="shared" si="4"/>
        <v>216688379</v>
      </c>
      <c r="Z50" s="17">
        <v>130577357</v>
      </c>
      <c r="AA50" s="17">
        <v>28881609</v>
      </c>
      <c r="AB50" s="17">
        <v>56380897</v>
      </c>
      <c r="AC50" s="17">
        <v>601196</v>
      </c>
      <c r="AD50" s="17">
        <v>247320</v>
      </c>
      <c r="AE50" s="21">
        <f t="shared" si="5"/>
        <v>216688379</v>
      </c>
      <c r="AF50" s="17">
        <v>215656280</v>
      </c>
      <c r="AG50" s="26">
        <v>1032099</v>
      </c>
      <c r="AH50" s="21">
        <f t="shared" si="6"/>
        <v>216688379</v>
      </c>
      <c r="AI50" s="15">
        <v>2872489</v>
      </c>
      <c r="AJ50" s="15">
        <v>29036655</v>
      </c>
      <c r="AK50" s="15">
        <v>40063651</v>
      </c>
      <c r="AL50" s="15">
        <v>144711877</v>
      </c>
      <c r="AM50" s="21">
        <f t="shared" si="7"/>
        <v>216684672</v>
      </c>
    </row>
    <row r="51" spans="1:39" x14ac:dyDescent="0.25">
      <c r="A51" s="10">
        <v>42947</v>
      </c>
      <c r="B51" s="11">
        <v>222462654</v>
      </c>
      <c r="C51" s="11">
        <v>2984739</v>
      </c>
      <c r="D51" s="11">
        <v>215540448</v>
      </c>
      <c r="E51" s="11">
        <v>4585</v>
      </c>
      <c r="F51" s="11">
        <v>3932597</v>
      </c>
      <c r="G51" s="11">
        <v>285</v>
      </c>
      <c r="H51" s="12">
        <f t="shared" si="9"/>
        <v>222462654</v>
      </c>
      <c r="I51" s="15">
        <v>222436613</v>
      </c>
      <c r="J51" s="15">
        <v>26041</v>
      </c>
      <c r="K51" s="12">
        <f t="shared" si="8"/>
        <v>222462654</v>
      </c>
      <c r="L51" s="18">
        <v>201604902</v>
      </c>
      <c r="M51" s="17">
        <v>20857752</v>
      </c>
      <c r="N51" s="12">
        <f t="shared" si="2"/>
        <v>222462654</v>
      </c>
      <c r="O51" s="17">
        <v>218044113</v>
      </c>
      <c r="P51" s="17">
        <v>2015122</v>
      </c>
      <c r="Q51" s="17">
        <v>1358733</v>
      </c>
      <c r="R51" s="17">
        <v>544097</v>
      </c>
      <c r="S51" s="17">
        <v>256084</v>
      </c>
      <c r="T51" s="17">
        <v>156741</v>
      </c>
      <c r="U51" s="17">
        <v>87764</v>
      </c>
      <c r="V51" s="21">
        <f t="shared" si="3"/>
        <v>222462654</v>
      </c>
      <c r="W51" s="17">
        <v>222218149</v>
      </c>
      <c r="X51" s="26">
        <v>244505</v>
      </c>
      <c r="Y51" s="21">
        <f t="shared" si="4"/>
        <v>222462654</v>
      </c>
      <c r="Z51" s="17">
        <v>135529103</v>
      </c>
      <c r="AA51" s="17">
        <v>29055754</v>
      </c>
      <c r="AB51" s="17">
        <v>57026935</v>
      </c>
      <c r="AC51" s="17">
        <v>603815</v>
      </c>
      <c r="AD51" s="17">
        <v>247047</v>
      </c>
      <c r="AE51" s="21">
        <f t="shared" si="5"/>
        <v>222462654</v>
      </c>
      <c r="AF51" s="17">
        <v>221424998</v>
      </c>
      <c r="AG51" s="26">
        <v>1037656</v>
      </c>
      <c r="AH51" s="21">
        <f t="shared" si="6"/>
        <v>222462654</v>
      </c>
      <c r="AI51" s="15">
        <v>2888485</v>
      </c>
      <c r="AJ51" s="15">
        <v>29321744</v>
      </c>
      <c r="AK51" s="15">
        <v>40433239</v>
      </c>
      <c r="AL51" s="15">
        <v>149815460</v>
      </c>
      <c r="AM51" s="21">
        <f t="shared" si="7"/>
        <v>222458928</v>
      </c>
    </row>
    <row r="52" spans="1:39" x14ac:dyDescent="0.25">
      <c r="A52" s="10">
        <v>42978</v>
      </c>
      <c r="B52" s="11">
        <v>227069525</v>
      </c>
      <c r="C52" s="11">
        <v>3004709</v>
      </c>
      <c r="D52" s="11">
        <v>220096828</v>
      </c>
      <c r="E52" s="11">
        <v>4470</v>
      </c>
      <c r="F52" s="11">
        <v>3963232</v>
      </c>
      <c r="G52" s="11">
        <v>286</v>
      </c>
      <c r="H52" s="12">
        <f t="shared" si="9"/>
        <v>227069525</v>
      </c>
      <c r="I52" s="15">
        <v>227043225</v>
      </c>
      <c r="J52" s="15">
        <v>26300</v>
      </c>
      <c r="K52" s="12">
        <f t="shared" si="8"/>
        <v>227069525</v>
      </c>
      <c r="L52" s="18">
        <v>205922001</v>
      </c>
      <c r="M52" s="17">
        <v>21147524</v>
      </c>
      <c r="N52" s="12">
        <f t="shared" si="2"/>
        <v>227069525</v>
      </c>
      <c r="O52" s="17">
        <v>222640595</v>
      </c>
      <c r="P52" s="17">
        <v>2019124</v>
      </c>
      <c r="Q52" s="17">
        <v>1362716</v>
      </c>
      <c r="R52" s="17">
        <v>545552</v>
      </c>
      <c r="S52" s="17">
        <v>255433</v>
      </c>
      <c r="T52" s="17">
        <v>157831</v>
      </c>
      <c r="U52" s="17">
        <v>88274</v>
      </c>
      <c r="V52" s="21">
        <f t="shared" si="3"/>
        <v>227069525</v>
      </c>
      <c r="W52" s="17">
        <v>226823420</v>
      </c>
      <c r="X52" s="26">
        <v>246105</v>
      </c>
      <c r="Y52" s="21">
        <f t="shared" si="4"/>
        <v>227069525</v>
      </c>
      <c r="Z52" s="17">
        <v>139093596</v>
      </c>
      <c r="AA52" s="17">
        <v>29360175</v>
      </c>
      <c r="AB52" s="17">
        <v>57760642</v>
      </c>
      <c r="AC52" s="17">
        <v>608798</v>
      </c>
      <c r="AD52" s="17">
        <v>246314</v>
      </c>
      <c r="AE52" s="21">
        <f t="shared" si="5"/>
        <v>227069525</v>
      </c>
      <c r="AF52" s="17">
        <v>226032713</v>
      </c>
      <c r="AG52" s="26">
        <v>1036812</v>
      </c>
      <c r="AH52" s="21">
        <f t="shared" si="6"/>
        <v>227069525</v>
      </c>
      <c r="AI52" s="15">
        <v>2900772</v>
      </c>
      <c r="AJ52" s="15">
        <v>29595749</v>
      </c>
      <c r="AK52" s="15">
        <v>41077719</v>
      </c>
      <c r="AL52" s="15">
        <v>153491503</v>
      </c>
      <c r="AM52" s="21">
        <f t="shared" si="7"/>
        <v>227065743</v>
      </c>
    </row>
    <row r="53" spans="1:39" x14ac:dyDescent="0.25">
      <c r="A53" s="10">
        <v>43008</v>
      </c>
      <c r="B53" s="11">
        <v>229315700</v>
      </c>
      <c r="C53" s="11">
        <v>3020812</v>
      </c>
      <c r="D53" s="11">
        <v>222317470</v>
      </c>
      <c r="E53" s="11">
        <v>4994</v>
      </c>
      <c r="F53" s="11">
        <v>3972130</v>
      </c>
      <c r="G53" s="11">
        <v>294</v>
      </c>
      <c r="H53" s="12">
        <f t="shared" si="9"/>
        <v>229315700</v>
      </c>
      <c r="I53" s="15">
        <v>229289260</v>
      </c>
      <c r="J53" s="15">
        <v>26440</v>
      </c>
      <c r="K53" s="12">
        <f t="shared" si="8"/>
        <v>229315700</v>
      </c>
      <c r="L53" s="18">
        <v>207921972</v>
      </c>
      <c r="M53" s="17">
        <v>21393728</v>
      </c>
      <c r="N53" s="12">
        <f t="shared" si="2"/>
        <v>229315700</v>
      </c>
      <c r="O53" s="17">
        <v>224854386</v>
      </c>
      <c r="P53" s="17">
        <v>2032263</v>
      </c>
      <c r="Q53" s="17">
        <v>1372626</v>
      </c>
      <c r="R53" s="17">
        <v>549050</v>
      </c>
      <c r="S53" s="17">
        <v>258050</v>
      </c>
      <c r="T53" s="17">
        <v>159019</v>
      </c>
      <c r="U53" s="17">
        <v>90306</v>
      </c>
      <c r="V53" s="21">
        <f t="shared" si="3"/>
        <v>229315700</v>
      </c>
      <c r="W53" s="17">
        <v>229066375</v>
      </c>
      <c r="X53" s="26">
        <v>249325</v>
      </c>
      <c r="Y53" s="21">
        <f t="shared" si="4"/>
        <v>229315700</v>
      </c>
      <c r="Z53" s="17">
        <v>140349212</v>
      </c>
      <c r="AA53" s="17">
        <v>29565484</v>
      </c>
      <c r="AB53" s="17">
        <v>58538804</v>
      </c>
      <c r="AC53" s="17">
        <v>613762</v>
      </c>
      <c r="AD53" s="17">
        <v>248438</v>
      </c>
      <c r="AE53" s="21">
        <f t="shared" si="5"/>
        <v>229315700</v>
      </c>
      <c r="AF53" s="17">
        <v>228306500</v>
      </c>
      <c r="AG53" s="26">
        <v>1009200</v>
      </c>
      <c r="AH53" s="21">
        <f t="shared" si="6"/>
        <v>229315700</v>
      </c>
      <c r="AI53" s="15">
        <v>2933118</v>
      </c>
      <c r="AJ53" s="15">
        <v>29883377</v>
      </c>
      <c r="AK53" s="15">
        <v>41650725</v>
      </c>
      <c r="AL53" s="15">
        <v>154844745</v>
      </c>
      <c r="AM53" s="21">
        <f t="shared" si="7"/>
        <v>229311965</v>
      </c>
    </row>
    <row r="54" spans="1:39" x14ac:dyDescent="0.25">
      <c r="A54" s="10">
        <v>43039</v>
      </c>
      <c r="B54" s="11">
        <v>234952614</v>
      </c>
      <c r="C54" s="11">
        <v>3039271</v>
      </c>
      <c r="D54" s="11">
        <v>227922584</v>
      </c>
      <c r="E54" s="11">
        <v>5644</v>
      </c>
      <c r="F54" s="11">
        <v>3984743</v>
      </c>
      <c r="G54" s="11">
        <v>372</v>
      </c>
      <c r="H54" s="12">
        <f t="shared" si="9"/>
        <v>234952614</v>
      </c>
      <c r="I54" s="15">
        <v>234925975</v>
      </c>
      <c r="J54" s="15">
        <v>26639</v>
      </c>
      <c r="K54" s="12">
        <f t="shared" si="8"/>
        <v>234952614</v>
      </c>
      <c r="L54" s="18">
        <v>213289204</v>
      </c>
      <c r="M54" s="17">
        <v>21663410</v>
      </c>
      <c r="N54" s="12">
        <f t="shared" si="2"/>
        <v>234952614</v>
      </c>
      <c r="O54" s="17">
        <v>230456726</v>
      </c>
      <c r="P54" s="17">
        <v>2049999</v>
      </c>
      <c r="Q54" s="17">
        <v>1385816</v>
      </c>
      <c r="R54" s="17">
        <v>552912</v>
      </c>
      <c r="S54" s="17">
        <v>258136</v>
      </c>
      <c r="T54" s="17">
        <v>158625</v>
      </c>
      <c r="U54" s="17">
        <v>90400</v>
      </c>
      <c r="V54" s="21">
        <f t="shared" si="3"/>
        <v>234952614</v>
      </c>
      <c r="W54" s="17">
        <v>234703589</v>
      </c>
      <c r="X54" s="26">
        <v>249025</v>
      </c>
      <c r="Y54" s="21">
        <f t="shared" si="4"/>
        <v>234952614</v>
      </c>
      <c r="Z54" s="17">
        <v>144946259</v>
      </c>
      <c r="AA54" s="17">
        <v>29860409</v>
      </c>
      <c r="AB54" s="17">
        <v>59273157</v>
      </c>
      <c r="AC54" s="17">
        <v>624283</v>
      </c>
      <c r="AD54" s="17">
        <v>248506</v>
      </c>
      <c r="AE54" s="21">
        <f t="shared" si="5"/>
        <v>234952614</v>
      </c>
      <c r="AF54" s="17">
        <v>233937115</v>
      </c>
      <c r="AG54" s="26">
        <v>1015499</v>
      </c>
      <c r="AH54" s="21">
        <f t="shared" si="6"/>
        <v>234952614</v>
      </c>
      <c r="AI54" s="15">
        <v>2974946</v>
      </c>
      <c r="AJ54" s="15">
        <v>30208895</v>
      </c>
      <c r="AK54" s="15">
        <v>42168907</v>
      </c>
      <c r="AL54" s="15">
        <v>159596089</v>
      </c>
      <c r="AM54" s="21">
        <f t="shared" si="7"/>
        <v>234948837</v>
      </c>
    </row>
    <row r="55" spans="1:39" x14ac:dyDescent="0.25">
      <c r="A55" s="10">
        <v>43069</v>
      </c>
      <c r="B55" s="11">
        <v>239012333</v>
      </c>
      <c r="C55" s="11">
        <v>3056710</v>
      </c>
      <c r="D55" s="11">
        <v>231960895</v>
      </c>
      <c r="E55" s="11">
        <v>6081</v>
      </c>
      <c r="F55" s="11">
        <v>3988283</v>
      </c>
      <c r="G55" s="11">
        <v>364</v>
      </c>
      <c r="H55" s="12">
        <f t="shared" si="9"/>
        <v>239012333</v>
      </c>
      <c r="I55" s="15">
        <v>238985803</v>
      </c>
      <c r="J55" s="15">
        <v>26530</v>
      </c>
      <c r="K55" s="12">
        <f t="shared" si="8"/>
        <v>239012333</v>
      </c>
      <c r="L55" s="18">
        <v>217080330</v>
      </c>
      <c r="M55" s="17">
        <v>21932003</v>
      </c>
      <c r="N55" s="12">
        <f t="shared" si="2"/>
        <v>239012333</v>
      </c>
      <c r="O55" s="17">
        <v>234465739</v>
      </c>
      <c r="P55" s="17">
        <v>2078573</v>
      </c>
      <c r="Q55" s="17">
        <v>1402309</v>
      </c>
      <c r="R55" s="17">
        <v>557072</v>
      </c>
      <c r="S55" s="17">
        <v>259366</v>
      </c>
      <c r="T55" s="17">
        <v>158386</v>
      </c>
      <c r="U55" s="17">
        <v>90888</v>
      </c>
      <c r="V55" s="21">
        <f t="shared" si="3"/>
        <v>239012333</v>
      </c>
      <c r="W55" s="17">
        <v>238763059</v>
      </c>
      <c r="X55" s="26">
        <v>249274</v>
      </c>
      <c r="Y55" s="21">
        <f t="shared" si="4"/>
        <v>239012333</v>
      </c>
      <c r="Z55" s="17">
        <v>147887277</v>
      </c>
      <c r="AA55" s="17">
        <v>30204655</v>
      </c>
      <c r="AB55" s="17">
        <v>60034417</v>
      </c>
      <c r="AC55" s="17">
        <v>639101</v>
      </c>
      <c r="AD55" s="17">
        <v>246883</v>
      </c>
      <c r="AE55" s="21">
        <f t="shared" si="5"/>
        <v>239012333</v>
      </c>
      <c r="AF55" s="17">
        <v>237999052</v>
      </c>
      <c r="AG55" s="26">
        <v>1013281</v>
      </c>
      <c r="AH55" s="21">
        <f t="shared" si="6"/>
        <v>239012333</v>
      </c>
      <c r="AI55" s="15">
        <v>3001414</v>
      </c>
      <c r="AJ55" s="15">
        <v>30580979</v>
      </c>
      <c r="AK55" s="15">
        <v>42698311</v>
      </c>
      <c r="AL55" s="15">
        <v>162727841</v>
      </c>
      <c r="AM55" s="21">
        <f t="shared" si="7"/>
        <v>239008545</v>
      </c>
    </row>
    <row r="56" spans="1:39" x14ac:dyDescent="0.25">
      <c r="A56" s="10">
        <v>43100</v>
      </c>
      <c r="B56" s="11">
        <v>242396164</v>
      </c>
      <c r="C56" s="11">
        <v>3048823</v>
      </c>
      <c r="D56" s="11">
        <v>235328275</v>
      </c>
      <c r="E56" s="11">
        <v>7420</v>
      </c>
      <c r="F56" s="11">
        <v>4011327</v>
      </c>
      <c r="G56" s="11">
        <v>319</v>
      </c>
      <c r="H56" s="12">
        <f t="shared" si="9"/>
        <v>242396164</v>
      </c>
      <c r="I56" s="15">
        <v>242369671</v>
      </c>
      <c r="J56" s="15">
        <v>26493</v>
      </c>
      <c r="K56" s="12">
        <f t="shared" si="8"/>
        <v>242396164</v>
      </c>
      <c r="L56" s="18">
        <v>220226996</v>
      </c>
      <c r="M56" s="17">
        <v>22169168</v>
      </c>
      <c r="N56" s="12">
        <f t="shared" si="2"/>
        <v>242396164</v>
      </c>
      <c r="O56" s="17">
        <v>237669878</v>
      </c>
      <c r="P56" s="17">
        <v>2172256</v>
      </c>
      <c r="Q56" s="17">
        <v>1452939</v>
      </c>
      <c r="R56" s="17">
        <v>580663</v>
      </c>
      <c r="S56" s="17">
        <v>264434</v>
      </c>
      <c r="T56" s="17">
        <v>162824</v>
      </c>
      <c r="U56" s="17">
        <v>93170</v>
      </c>
      <c r="V56" s="21">
        <f t="shared" si="3"/>
        <v>242396164</v>
      </c>
      <c r="W56" s="17">
        <v>242140170</v>
      </c>
      <c r="X56" s="26">
        <v>255994</v>
      </c>
      <c r="Y56" s="21">
        <f t="shared" si="4"/>
        <v>242396164</v>
      </c>
      <c r="Z56" s="17">
        <v>150244789</v>
      </c>
      <c r="AA56" s="17">
        <v>30628610</v>
      </c>
      <c r="AB56" s="17">
        <v>60621026</v>
      </c>
      <c r="AC56" s="17">
        <v>654003</v>
      </c>
      <c r="AD56" s="17">
        <v>247736</v>
      </c>
      <c r="AE56" s="21">
        <f t="shared" si="5"/>
        <v>242396164</v>
      </c>
      <c r="AF56" s="17">
        <v>241388762</v>
      </c>
      <c r="AG56" s="26">
        <v>1007402</v>
      </c>
      <c r="AH56" s="21">
        <f t="shared" si="6"/>
        <v>242396164</v>
      </c>
      <c r="AI56" s="15">
        <v>3032184</v>
      </c>
      <c r="AJ56" s="15">
        <v>30936052</v>
      </c>
      <c r="AK56" s="15">
        <v>43266458</v>
      </c>
      <c r="AL56" s="15">
        <v>165157710</v>
      </c>
      <c r="AM56" s="21">
        <f t="shared" si="7"/>
        <v>242392404</v>
      </c>
    </row>
    <row r="57" spans="1:39" x14ac:dyDescent="0.25">
      <c r="A57" s="10">
        <v>43131</v>
      </c>
      <c r="B57" s="11">
        <v>246293377</v>
      </c>
      <c r="C57" s="11">
        <v>3071363</v>
      </c>
      <c r="D57" s="11">
        <v>239162296</v>
      </c>
      <c r="E57" s="11">
        <v>6308</v>
      </c>
      <c r="F57" s="11">
        <v>4053096</v>
      </c>
      <c r="G57" s="11">
        <v>314</v>
      </c>
      <c r="H57" s="12">
        <f t="shared" si="9"/>
        <v>246293377</v>
      </c>
      <c r="I57" s="15">
        <v>246266497</v>
      </c>
      <c r="J57" s="15">
        <v>26880</v>
      </c>
      <c r="K57" s="12">
        <f t="shared" si="8"/>
        <v>246293377</v>
      </c>
      <c r="L57" s="18">
        <v>223861057</v>
      </c>
      <c r="M57" s="17">
        <v>22432320</v>
      </c>
      <c r="N57" s="12">
        <f t="shared" si="2"/>
        <v>246293377</v>
      </c>
      <c r="O57" s="17">
        <v>241621999</v>
      </c>
      <c r="P57" s="17">
        <v>2142891</v>
      </c>
      <c r="Q57" s="17">
        <v>1442381</v>
      </c>
      <c r="R57" s="17">
        <v>572597</v>
      </c>
      <c r="S57" s="17">
        <v>262108</v>
      </c>
      <c r="T57" s="17">
        <v>160246</v>
      </c>
      <c r="U57" s="17">
        <v>91155</v>
      </c>
      <c r="V57" s="21">
        <f t="shared" si="3"/>
        <v>246293377</v>
      </c>
      <c r="W57" s="17">
        <v>246041976</v>
      </c>
      <c r="X57" s="26">
        <v>251401</v>
      </c>
      <c r="Y57" s="21">
        <f t="shared" si="4"/>
        <v>246293377</v>
      </c>
      <c r="Z57" s="17">
        <v>153153998</v>
      </c>
      <c r="AA57" s="17">
        <v>30900537</v>
      </c>
      <c r="AB57" s="17">
        <v>61327536</v>
      </c>
      <c r="AC57" s="17">
        <v>664073</v>
      </c>
      <c r="AD57" s="17">
        <v>247233</v>
      </c>
      <c r="AE57" s="21">
        <f t="shared" si="5"/>
        <v>246293377</v>
      </c>
      <c r="AF57" s="17">
        <v>245282973</v>
      </c>
      <c r="AG57" s="26">
        <v>1010404</v>
      </c>
      <c r="AH57" s="21">
        <f t="shared" si="6"/>
        <v>246293377</v>
      </c>
      <c r="AI57" s="15">
        <v>3053809</v>
      </c>
      <c r="AJ57" s="15">
        <v>31274213</v>
      </c>
      <c r="AK57" s="15">
        <v>43630870</v>
      </c>
      <c r="AL57" s="15">
        <v>168330706</v>
      </c>
      <c r="AM57" s="21">
        <f t="shared" si="7"/>
        <v>246289598</v>
      </c>
    </row>
    <row r="58" spans="1:39" x14ac:dyDescent="0.25">
      <c r="A58" s="10">
        <v>43159</v>
      </c>
      <c r="B58" s="11">
        <v>250866218</v>
      </c>
      <c r="C58" s="11">
        <v>3217788</v>
      </c>
      <c r="D58" s="11">
        <v>243590448</v>
      </c>
      <c r="E58" s="11">
        <v>6351</v>
      </c>
      <c r="F58" s="11">
        <v>4051331</v>
      </c>
      <c r="G58" s="11">
        <v>300</v>
      </c>
      <c r="H58" s="12">
        <f t="shared" si="9"/>
        <v>250866218</v>
      </c>
      <c r="I58" s="15">
        <v>250839213</v>
      </c>
      <c r="J58" s="15">
        <v>27005</v>
      </c>
      <c r="K58" s="12">
        <f t="shared" si="8"/>
        <v>250866218</v>
      </c>
      <c r="L58" s="18">
        <v>228232083</v>
      </c>
      <c r="M58" s="17">
        <v>22634135</v>
      </c>
      <c r="N58" s="12">
        <f t="shared" si="2"/>
        <v>250866218</v>
      </c>
      <c r="O58" s="17">
        <v>246196005</v>
      </c>
      <c r="P58" s="17">
        <v>2146294</v>
      </c>
      <c r="Q58" s="17">
        <v>1442186</v>
      </c>
      <c r="R58" s="17">
        <v>571120</v>
      </c>
      <c r="S58" s="17">
        <v>260065</v>
      </c>
      <c r="T58" s="17">
        <v>159513</v>
      </c>
      <c r="U58" s="17">
        <v>91035</v>
      </c>
      <c r="V58" s="21">
        <f t="shared" si="3"/>
        <v>250866218</v>
      </c>
      <c r="W58" s="17">
        <v>250615670</v>
      </c>
      <c r="X58" s="26">
        <v>250548</v>
      </c>
      <c r="Y58" s="21">
        <f t="shared" si="4"/>
        <v>250866218</v>
      </c>
      <c r="Z58" s="17">
        <v>156921695</v>
      </c>
      <c r="AA58" s="17">
        <v>31178898</v>
      </c>
      <c r="AB58" s="17">
        <v>61856874</v>
      </c>
      <c r="AC58" s="17">
        <v>664017</v>
      </c>
      <c r="AD58" s="17">
        <v>244734</v>
      </c>
      <c r="AE58" s="21">
        <f t="shared" si="5"/>
        <v>250866218</v>
      </c>
      <c r="AF58" s="17">
        <v>249858135</v>
      </c>
      <c r="AG58" s="26">
        <v>1008083</v>
      </c>
      <c r="AH58" s="21">
        <f t="shared" si="6"/>
        <v>250866218</v>
      </c>
      <c r="AI58" s="15">
        <v>3071247</v>
      </c>
      <c r="AJ58" s="15">
        <v>31549705</v>
      </c>
      <c r="AK58" s="15">
        <v>43970653</v>
      </c>
      <c r="AL58" s="15">
        <v>172270834</v>
      </c>
      <c r="AM58" s="21">
        <f t="shared" si="7"/>
        <v>250862439</v>
      </c>
    </row>
    <row r="59" spans="1:39" x14ac:dyDescent="0.25">
      <c r="A59" s="10">
        <v>43190</v>
      </c>
      <c r="B59" s="11">
        <v>252591551</v>
      </c>
      <c r="C59" s="11">
        <v>3154182</v>
      </c>
      <c r="D59" s="11">
        <v>245342777</v>
      </c>
      <c r="E59" s="11">
        <v>5960</v>
      </c>
      <c r="F59" s="11">
        <v>4088357</v>
      </c>
      <c r="G59" s="11">
        <v>275</v>
      </c>
      <c r="H59" s="12">
        <f t="shared" si="9"/>
        <v>252591551</v>
      </c>
      <c r="I59" s="15">
        <v>252565077</v>
      </c>
      <c r="J59" s="15">
        <v>26474</v>
      </c>
      <c r="K59" s="12">
        <f t="shared" si="8"/>
        <v>252591551</v>
      </c>
      <c r="L59" s="18">
        <v>229706673</v>
      </c>
      <c r="M59" s="17">
        <v>22884878</v>
      </c>
      <c r="N59" s="12">
        <f t="shared" si="2"/>
        <v>252591551</v>
      </c>
      <c r="O59" s="17">
        <v>247912376</v>
      </c>
      <c r="P59" s="17">
        <v>2155571</v>
      </c>
      <c r="Q59" s="17">
        <v>1446370</v>
      </c>
      <c r="R59" s="17">
        <v>569523</v>
      </c>
      <c r="S59" s="17">
        <v>258006</v>
      </c>
      <c r="T59" s="17">
        <v>158473</v>
      </c>
      <c r="U59" s="17">
        <v>91232</v>
      </c>
      <c r="V59" s="21">
        <f t="shared" si="3"/>
        <v>252591551</v>
      </c>
      <c r="W59" s="17">
        <v>252341846</v>
      </c>
      <c r="X59" s="26">
        <v>249705</v>
      </c>
      <c r="Y59" s="21">
        <f t="shared" si="4"/>
        <v>252591551</v>
      </c>
      <c r="Z59" s="17">
        <v>157311110</v>
      </c>
      <c r="AA59" s="17">
        <v>31809710</v>
      </c>
      <c r="AB59" s="17">
        <v>62569284</v>
      </c>
      <c r="AC59" s="17">
        <v>660221</v>
      </c>
      <c r="AD59" s="17">
        <v>241226</v>
      </c>
      <c r="AE59" s="21">
        <f t="shared" si="5"/>
        <v>252591551</v>
      </c>
      <c r="AF59" s="17">
        <v>251586343</v>
      </c>
      <c r="AG59" s="26">
        <v>1005208</v>
      </c>
      <c r="AH59" s="21">
        <f t="shared" si="6"/>
        <v>252591551</v>
      </c>
      <c r="AI59" s="15">
        <v>3105832</v>
      </c>
      <c r="AJ59" s="15">
        <v>32663277</v>
      </c>
      <c r="AK59" s="15">
        <v>44032107</v>
      </c>
      <c r="AL59" s="15">
        <v>172786540</v>
      </c>
      <c r="AM59" s="21">
        <f t="shared" si="7"/>
        <v>252587756</v>
      </c>
    </row>
    <row r="60" spans="1:39" x14ac:dyDescent="0.25">
      <c r="A60" s="10">
        <v>43220</v>
      </c>
      <c r="B60" s="11">
        <v>254122064</v>
      </c>
      <c r="C60" s="11">
        <v>3203770</v>
      </c>
      <c r="D60" s="11">
        <v>246609902</v>
      </c>
      <c r="E60" s="11">
        <v>5470</v>
      </c>
      <c r="F60" s="11">
        <v>4302626</v>
      </c>
      <c r="G60" s="11">
        <v>296</v>
      </c>
      <c r="H60" s="12">
        <f t="shared" si="9"/>
        <v>254122064</v>
      </c>
      <c r="I60" s="15">
        <v>254095893</v>
      </c>
      <c r="J60" s="15">
        <v>26171</v>
      </c>
      <c r="K60" s="12">
        <f t="shared" si="8"/>
        <v>254122064</v>
      </c>
      <c r="L60" s="18">
        <v>230777659</v>
      </c>
      <c r="M60" s="17">
        <v>23344405</v>
      </c>
      <c r="N60" s="12">
        <f t="shared" si="2"/>
        <v>254122064</v>
      </c>
      <c r="O60" s="17">
        <v>249435229</v>
      </c>
      <c r="P60" s="17">
        <v>2155842</v>
      </c>
      <c r="Q60" s="17">
        <v>1452737</v>
      </c>
      <c r="R60" s="17">
        <v>571648</v>
      </c>
      <c r="S60" s="17">
        <v>257753</v>
      </c>
      <c r="T60" s="17">
        <v>158147</v>
      </c>
      <c r="U60" s="17">
        <v>90708</v>
      </c>
      <c r="V60" s="21">
        <f t="shared" si="3"/>
        <v>254122064</v>
      </c>
      <c r="W60" s="17">
        <v>253873209</v>
      </c>
      <c r="X60" s="26">
        <v>248855</v>
      </c>
      <c r="Y60" s="21">
        <f t="shared" si="4"/>
        <v>254122064</v>
      </c>
      <c r="Z60" s="17">
        <v>158369647</v>
      </c>
      <c r="AA60" s="17">
        <v>31395175</v>
      </c>
      <c r="AB60" s="17">
        <v>63433236</v>
      </c>
      <c r="AC60" s="17">
        <v>683765</v>
      </c>
      <c r="AD60" s="17">
        <v>240241</v>
      </c>
      <c r="AE60" s="21">
        <f t="shared" si="5"/>
        <v>254122064</v>
      </c>
      <c r="AF60" s="17">
        <v>253107863</v>
      </c>
      <c r="AG60" s="26">
        <v>1014201</v>
      </c>
      <c r="AH60" s="21">
        <f t="shared" si="6"/>
        <v>254122064</v>
      </c>
      <c r="AI60" s="15">
        <v>3134213</v>
      </c>
      <c r="AJ60" s="15">
        <v>32463464</v>
      </c>
      <c r="AK60" s="15">
        <v>44514956</v>
      </c>
      <c r="AL60" s="15">
        <v>174005694</v>
      </c>
      <c r="AM60" s="21">
        <f t="shared" si="7"/>
        <v>254118327</v>
      </c>
    </row>
    <row r="61" spans="1:39" x14ac:dyDescent="0.25">
      <c r="A61" s="10">
        <v>43251</v>
      </c>
      <c r="B61" s="11">
        <v>257422593</v>
      </c>
      <c r="C61" s="11">
        <v>3238612</v>
      </c>
      <c r="D61" s="11">
        <v>249882406</v>
      </c>
      <c r="E61" s="11">
        <v>5082</v>
      </c>
      <c r="F61" s="11">
        <v>4296215</v>
      </c>
      <c r="G61" s="11">
        <v>278</v>
      </c>
      <c r="H61" s="12">
        <f t="shared" si="9"/>
        <v>257422593</v>
      </c>
      <c r="I61" s="15">
        <v>257397142</v>
      </c>
      <c r="J61" s="15">
        <v>25451</v>
      </c>
      <c r="K61" s="12">
        <f t="shared" si="8"/>
        <v>257422593</v>
      </c>
      <c r="L61" s="18">
        <v>234024130</v>
      </c>
      <c r="M61" s="17">
        <v>23398463</v>
      </c>
      <c r="N61" s="12">
        <f t="shared" si="2"/>
        <v>257422593</v>
      </c>
      <c r="O61" s="17">
        <v>252678417</v>
      </c>
      <c r="P61" s="17">
        <v>2186730</v>
      </c>
      <c r="Q61" s="17">
        <v>1473131</v>
      </c>
      <c r="R61" s="17">
        <v>577243</v>
      </c>
      <c r="S61" s="17">
        <v>259223</v>
      </c>
      <c r="T61" s="17">
        <v>157784</v>
      </c>
      <c r="U61" s="17">
        <v>90065</v>
      </c>
      <c r="V61" s="21">
        <f t="shared" si="3"/>
        <v>257422593</v>
      </c>
      <c r="W61" s="17">
        <v>257174744</v>
      </c>
      <c r="X61" s="26">
        <v>247849</v>
      </c>
      <c r="Y61" s="21">
        <f t="shared" si="4"/>
        <v>257422593</v>
      </c>
      <c r="Z61" s="17">
        <v>160868574</v>
      </c>
      <c r="AA61" s="17">
        <v>31631726</v>
      </c>
      <c r="AB61" s="17">
        <v>63987301</v>
      </c>
      <c r="AC61" s="17">
        <v>695482</v>
      </c>
      <c r="AD61" s="17">
        <v>239510</v>
      </c>
      <c r="AE61" s="21">
        <f t="shared" si="5"/>
        <v>257422593</v>
      </c>
      <c r="AF61" s="17">
        <v>256387089</v>
      </c>
      <c r="AG61" s="26">
        <v>1035504</v>
      </c>
      <c r="AH61" s="21">
        <f t="shared" si="6"/>
        <v>257422593</v>
      </c>
      <c r="AI61" s="15">
        <v>3167280</v>
      </c>
      <c r="AJ61" s="15">
        <v>32576643</v>
      </c>
      <c r="AK61" s="15">
        <v>44906165</v>
      </c>
      <c r="AL61" s="15">
        <v>176768755</v>
      </c>
      <c r="AM61" s="21">
        <f t="shared" si="7"/>
        <v>257418843</v>
      </c>
    </row>
    <row r="62" spans="1:39" x14ac:dyDescent="0.25">
      <c r="A62" s="10">
        <v>43281</v>
      </c>
      <c r="B62" s="11">
        <v>260561209</v>
      </c>
      <c r="C62" s="11">
        <v>3236885</v>
      </c>
      <c r="D62" s="11">
        <v>252985305</v>
      </c>
      <c r="E62" s="11">
        <v>5122</v>
      </c>
      <c r="F62" s="11">
        <v>4333647</v>
      </c>
      <c r="G62" s="11">
        <v>250</v>
      </c>
      <c r="H62" s="12">
        <f t="shared" si="9"/>
        <v>260561209</v>
      </c>
      <c r="I62" s="15">
        <v>260536109</v>
      </c>
      <c r="J62" s="15">
        <v>25100</v>
      </c>
      <c r="K62" s="12">
        <f t="shared" si="8"/>
        <v>260561209</v>
      </c>
      <c r="L62" s="18">
        <v>237047344</v>
      </c>
      <c r="M62" s="17">
        <v>23513865</v>
      </c>
      <c r="N62" s="12">
        <f t="shared" si="2"/>
        <v>260561209</v>
      </c>
      <c r="O62" s="17">
        <v>255741174</v>
      </c>
      <c r="P62" s="17">
        <v>2218731</v>
      </c>
      <c r="Q62" s="17">
        <v>1499443</v>
      </c>
      <c r="R62" s="17">
        <v>588197</v>
      </c>
      <c r="S62" s="17">
        <v>263676</v>
      </c>
      <c r="T62" s="17">
        <v>159685</v>
      </c>
      <c r="U62" s="17">
        <v>90303</v>
      </c>
      <c r="V62" s="21">
        <f t="shared" si="3"/>
        <v>260561209</v>
      </c>
      <c r="W62" s="17">
        <v>260311221</v>
      </c>
      <c r="X62" s="26">
        <v>249988</v>
      </c>
      <c r="Y62" s="21">
        <f t="shared" si="4"/>
        <v>260561209</v>
      </c>
      <c r="Z62" s="17">
        <v>163470398</v>
      </c>
      <c r="AA62" s="17">
        <v>31882774</v>
      </c>
      <c r="AB62" s="17">
        <v>64271989</v>
      </c>
      <c r="AC62" s="17">
        <v>695554</v>
      </c>
      <c r="AD62" s="17">
        <v>240494</v>
      </c>
      <c r="AE62" s="21">
        <f t="shared" si="5"/>
        <v>260561209</v>
      </c>
      <c r="AF62" s="17">
        <v>259519688</v>
      </c>
      <c r="AG62" s="26">
        <v>1041521</v>
      </c>
      <c r="AH62" s="21">
        <f t="shared" si="6"/>
        <v>260561209</v>
      </c>
      <c r="AI62" s="15">
        <v>3163455</v>
      </c>
      <c r="AJ62" s="15">
        <v>32641557</v>
      </c>
      <c r="AK62" s="15">
        <v>45271517</v>
      </c>
      <c r="AL62" s="15">
        <v>179481004</v>
      </c>
      <c r="AM62" s="21">
        <f t="shared" si="7"/>
        <v>260557533</v>
      </c>
    </row>
    <row r="63" spans="1:39" x14ac:dyDescent="0.25">
      <c r="A63" s="10">
        <v>43312</v>
      </c>
      <c r="B63" s="11">
        <v>262058782</v>
      </c>
      <c r="C63" s="11">
        <v>3253674</v>
      </c>
      <c r="D63" s="11">
        <v>254404727</v>
      </c>
      <c r="E63" s="11">
        <v>5085</v>
      </c>
      <c r="F63" s="11">
        <v>4395038</v>
      </c>
      <c r="G63" s="11">
        <v>258</v>
      </c>
      <c r="H63" s="12">
        <f t="shared" si="9"/>
        <v>262058782</v>
      </c>
      <c r="I63" s="15">
        <v>262033507</v>
      </c>
      <c r="J63" s="15">
        <v>25275</v>
      </c>
      <c r="K63" s="12">
        <f t="shared" si="8"/>
        <v>262058782</v>
      </c>
      <c r="L63" s="18">
        <v>238295588</v>
      </c>
      <c r="M63" s="17">
        <v>23763194</v>
      </c>
      <c r="N63" s="12">
        <f t="shared" si="2"/>
        <v>262058782</v>
      </c>
      <c r="O63" s="17">
        <v>257187244</v>
      </c>
      <c r="P63" s="17">
        <v>2229768</v>
      </c>
      <c r="Q63" s="17">
        <v>1532242</v>
      </c>
      <c r="R63" s="17">
        <v>592328</v>
      </c>
      <c r="S63" s="17">
        <v>264624</v>
      </c>
      <c r="T63" s="17">
        <v>161445</v>
      </c>
      <c r="U63" s="17">
        <v>91131</v>
      </c>
      <c r="V63" s="21">
        <f t="shared" si="3"/>
        <v>262058782</v>
      </c>
      <c r="W63" s="17">
        <v>261806206</v>
      </c>
      <c r="X63" s="26">
        <v>252576</v>
      </c>
      <c r="Y63" s="21">
        <f t="shared" si="4"/>
        <v>262058782</v>
      </c>
      <c r="Z63" s="17">
        <v>163929181</v>
      </c>
      <c r="AA63" s="17">
        <v>32086314</v>
      </c>
      <c r="AB63" s="17">
        <v>65095498</v>
      </c>
      <c r="AC63" s="17">
        <v>710763</v>
      </c>
      <c r="AD63" s="17">
        <v>237026</v>
      </c>
      <c r="AE63" s="21">
        <f t="shared" si="5"/>
        <v>262058782</v>
      </c>
      <c r="AF63" s="17">
        <v>261022066</v>
      </c>
      <c r="AG63" s="26">
        <v>1036716</v>
      </c>
      <c r="AH63" s="21">
        <f t="shared" si="6"/>
        <v>262058782</v>
      </c>
      <c r="AI63" s="15">
        <v>3166109</v>
      </c>
      <c r="AJ63" s="15">
        <v>32933605</v>
      </c>
      <c r="AK63" s="15">
        <v>45658473</v>
      </c>
      <c r="AL63" s="15">
        <v>180296881</v>
      </c>
      <c r="AM63" s="21">
        <f t="shared" si="7"/>
        <v>262055068</v>
      </c>
    </row>
    <row r="64" spans="1:39" x14ac:dyDescent="0.25">
      <c r="A64" s="10">
        <v>43343</v>
      </c>
      <c r="B64" s="11">
        <v>263996191</v>
      </c>
      <c r="C64" s="11">
        <v>3272293</v>
      </c>
      <c r="D64" s="11">
        <v>256297780</v>
      </c>
      <c r="E64" s="11">
        <v>5352</v>
      </c>
      <c r="F64" s="11">
        <v>4420538</v>
      </c>
      <c r="G64" s="11">
        <v>228</v>
      </c>
      <c r="H64" s="12">
        <f t="shared" si="9"/>
        <v>263996191</v>
      </c>
      <c r="I64" s="15">
        <v>263970659</v>
      </c>
      <c r="J64" s="15">
        <v>25532</v>
      </c>
      <c r="K64" s="12">
        <f t="shared" si="8"/>
        <v>263996191</v>
      </c>
      <c r="L64" s="18">
        <v>240341583</v>
      </c>
      <c r="M64" s="17">
        <v>23654608</v>
      </c>
      <c r="N64" s="12">
        <f t="shared" si="2"/>
        <v>263996191</v>
      </c>
      <c r="O64" s="17">
        <v>259103520</v>
      </c>
      <c r="P64" s="17">
        <v>2248906</v>
      </c>
      <c r="Q64" s="17">
        <v>1533648</v>
      </c>
      <c r="R64" s="17">
        <v>592766</v>
      </c>
      <c r="S64" s="17">
        <v>264995</v>
      </c>
      <c r="T64" s="17">
        <v>161059</v>
      </c>
      <c r="U64" s="17">
        <v>91297</v>
      </c>
      <c r="V64" s="21">
        <f t="shared" si="3"/>
        <v>263996191</v>
      </c>
      <c r="W64" s="17">
        <v>263743835</v>
      </c>
      <c r="X64" s="26">
        <v>252356</v>
      </c>
      <c r="Y64" s="21">
        <f t="shared" si="4"/>
        <v>263996191</v>
      </c>
      <c r="Z64" s="17">
        <v>165150895</v>
      </c>
      <c r="AA64" s="17">
        <v>32334417</v>
      </c>
      <c r="AB64" s="17">
        <v>65556677</v>
      </c>
      <c r="AC64" s="17">
        <v>722057</v>
      </c>
      <c r="AD64" s="17">
        <v>232145</v>
      </c>
      <c r="AE64" s="21">
        <f t="shared" si="5"/>
        <v>263996191</v>
      </c>
      <c r="AF64" s="17">
        <v>262956827</v>
      </c>
      <c r="AG64" s="26">
        <v>1039364</v>
      </c>
      <c r="AH64" s="21">
        <f t="shared" si="6"/>
        <v>263996191</v>
      </c>
      <c r="AI64" s="15">
        <v>3189635</v>
      </c>
      <c r="AJ64" s="15">
        <v>32874002</v>
      </c>
      <c r="AK64" s="15">
        <v>46351154</v>
      </c>
      <c r="AL64" s="15">
        <v>181577681</v>
      </c>
      <c r="AM64" s="21">
        <f t="shared" si="7"/>
        <v>263992472</v>
      </c>
    </row>
    <row r="65" spans="1:39" x14ac:dyDescent="0.25">
      <c r="A65" s="10">
        <v>43373</v>
      </c>
      <c r="B65" s="11">
        <v>265628025</v>
      </c>
      <c r="C65" s="11">
        <v>3300519</v>
      </c>
      <c r="D65" s="11">
        <v>257838969</v>
      </c>
      <c r="E65" s="11">
        <v>5488</v>
      </c>
      <c r="F65" s="11">
        <v>4482839</v>
      </c>
      <c r="G65" s="11">
        <v>210</v>
      </c>
      <c r="H65" s="12">
        <f t="shared" si="9"/>
        <v>265628025</v>
      </c>
      <c r="I65" s="15">
        <v>265602431</v>
      </c>
      <c r="J65" s="15">
        <v>25594</v>
      </c>
      <c r="K65" s="12">
        <f t="shared" si="8"/>
        <v>265628025</v>
      </c>
      <c r="L65" s="18">
        <v>242290255</v>
      </c>
      <c r="M65" s="17">
        <v>23337770</v>
      </c>
      <c r="N65" s="12">
        <f t="shared" si="2"/>
        <v>265628025</v>
      </c>
      <c r="O65" s="17">
        <v>260718486</v>
      </c>
      <c r="P65" s="17">
        <v>2257923</v>
      </c>
      <c r="Q65" s="17">
        <v>1537465</v>
      </c>
      <c r="R65" s="17">
        <v>593824</v>
      </c>
      <c r="S65" s="17">
        <v>265776</v>
      </c>
      <c r="T65" s="17">
        <v>162327</v>
      </c>
      <c r="U65" s="17">
        <v>92224</v>
      </c>
      <c r="V65" s="21">
        <f t="shared" si="3"/>
        <v>265628025</v>
      </c>
      <c r="W65" s="17">
        <v>265373474</v>
      </c>
      <c r="X65" s="26">
        <v>254551</v>
      </c>
      <c r="Y65" s="21">
        <f t="shared" si="4"/>
        <v>265628025</v>
      </c>
      <c r="Z65" s="17">
        <v>166536646</v>
      </c>
      <c r="AA65" s="17">
        <v>32525401</v>
      </c>
      <c r="AB65" s="17">
        <v>65596843</v>
      </c>
      <c r="AC65" s="17">
        <v>735862</v>
      </c>
      <c r="AD65" s="17">
        <v>233273</v>
      </c>
      <c r="AE65" s="21">
        <f t="shared" si="5"/>
        <v>265628025</v>
      </c>
      <c r="AF65" s="17">
        <v>264553121</v>
      </c>
      <c r="AG65" s="26">
        <v>1074904</v>
      </c>
      <c r="AH65" s="21">
        <f t="shared" si="6"/>
        <v>265628025</v>
      </c>
      <c r="AI65" s="15">
        <v>3190715</v>
      </c>
      <c r="AJ65" s="15">
        <v>32581649</v>
      </c>
      <c r="AK65" s="15">
        <v>46821248</v>
      </c>
      <c r="AL65" s="15">
        <v>183030704</v>
      </c>
      <c r="AM65" s="21">
        <f t="shared" si="7"/>
        <v>265624316</v>
      </c>
    </row>
    <row r="66" spans="1:39" x14ac:dyDescent="0.25">
      <c r="A66" s="10">
        <v>43404</v>
      </c>
      <c r="B66" s="11">
        <v>268699399</v>
      </c>
      <c r="C66" s="11">
        <v>3331892</v>
      </c>
      <c r="D66" s="11">
        <v>260825366</v>
      </c>
      <c r="E66" s="11">
        <v>5283</v>
      </c>
      <c r="F66" s="11">
        <v>4536668</v>
      </c>
      <c r="G66" s="11">
        <v>190</v>
      </c>
      <c r="H66" s="12">
        <f t="shared" si="9"/>
        <v>268699399</v>
      </c>
      <c r="I66" s="15">
        <v>268673585</v>
      </c>
      <c r="J66" s="15">
        <v>25814</v>
      </c>
      <c r="K66" s="12">
        <f t="shared" si="8"/>
        <v>268699399</v>
      </c>
      <c r="L66" s="18">
        <v>244845163</v>
      </c>
      <c r="M66" s="17">
        <v>23854236</v>
      </c>
      <c r="N66" s="12">
        <f t="shared" si="2"/>
        <v>268699399</v>
      </c>
      <c r="O66" s="17">
        <v>263766265</v>
      </c>
      <c r="P66" s="17">
        <v>2264296</v>
      </c>
      <c r="Q66" s="17">
        <v>1547371</v>
      </c>
      <c r="R66" s="17">
        <v>597090</v>
      </c>
      <c r="S66" s="17">
        <v>267798</v>
      </c>
      <c r="T66" s="17">
        <v>163257</v>
      </c>
      <c r="U66" s="17">
        <v>93322</v>
      </c>
      <c r="V66" s="21">
        <f t="shared" si="3"/>
        <v>268699399</v>
      </c>
      <c r="W66" s="17">
        <v>268442820</v>
      </c>
      <c r="X66" s="26">
        <v>256579</v>
      </c>
      <c r="Y66" s="21">
        <f t="shared" si="4"/>
        <v>268699399</v>
      </c>
      <c r="Z66" s="17">
        <v>168249387</v>
      </c>
      <c r="AA66" s="17">
        <v>32727857</v>
      </c>
      <c r="AB66" s="17">
        <v>66737043</v>
      </c>
      <c r="AC66" s="17">
        <v>752367</v>
      </c>
      <c r="AD66" s="17">
        <v>232745</v>
      </c>
      <c r="AE66" s="21">
        <f t="shared" si="5"/>
        <v>268699399</v>
      </c>
      <c r="AF66" s="17">
        <v>267622900</v>
      </c>
      <c r="AG66" s="26">
        <v>1076499</v>
      </c>
      <c r="AH66" s="21">
        <f t="shared" si="6"/>
        <v>268699399</v>
      </c>
      <c r="AI66" s="15">
        <v>3178029</v>
      </c>
      <c r="AJ66" s="15">
        <v>33169022</v>
      </c>
      <c r="AK66" s="15">
        <v>47359113</v>
      </c>
      <c r="AL66" s="15">
        <v>184989511</v>
      </c>
      <c r="AM66" s="21">
        <f t="shared" si="7"/>
        <v>268695675</v>
      </c>
    </row>
    <row r="67" spans="1:39" x14ac:dyDescent="0.25">
      <c r="A67" s="10">
        <v>43434</v>
      </c>
      <c r="B67" s="11">
        <v>271672859</v>
      </c>
      <c r="C67" s="11">
        <v>3360072</v>
      </c>
      <c r="D67" s="11">
        <v>263791431</v>
      </c>
      <c r="E67" s="11">
        <v>5483</v>
      </c>
      <c r="F67" s="11">
        <v>4515615</v>
      </c>
      <c r="G67" s="11">
        <v>258</v>
      </c>
      <c r="H67" s="12">
        <f t="shared" ref="H67:H77" si="10">SUM(C67:G67)</f>
        <v>271672859</v>
      </c>
      <c r="I67" s="15">
        <v>271647097</v>
      </c>
      <c r="J67" s="15">
        <v>25762</v>
      </c>
      <c r="K67" s="12">
        <f t="shared" si="8"/>
        <v>271672859</v>
      </c>
      <c r="L67" s="18">
        <v>247566046</v>
      </c>
      <c r="M67" s="17">
        <v>24106813</v>
      </c>
      <c r="N67" s="12">
        <f t="shared" si="2"/>
        <v>271672859</v>
      </c>
      <c r="O67" s="17">
        <v>266711246</v>
      </c>
      <c r="P67" s="17">
        <v>2282973</v>
      </c>
      <c r="Q67" s="17">
        <v>1557037</v>
      </c>
      <c r="R67" s="17">
        <v>596875</v>
      </c>
      <c r="S67" s="17">
        <v>267350</v>
      </c>
      <c r="T67" s="17">
        <v>163912</v>
      </c>
      <c r="U67" s="17">
        <v>93466</v>
      </c>
      <c r="V67" s="21">
        <f t="shared" si="3"/>
        <v>271672859</v>
      </c>
      <c r="W67" s="17">
        <v>271415481</v>
      </c>
      <c r="X67" s="26">
        <v>257378</v>
      </c>
      <c r="Y67" s="21">
        <f t="shared" si="4"/>
        <v>271672859</v>
      </c>
      <c r="Z67" s="17">
        <v>170572269</v>
      </c>
      <c r="AA67" s="17">
        <v>32583980</v>
      </c>
      <c r="AB67" s="17">
        <v>67517073</v>
      </c>
      <c r="AC67" s="17">
        <v>766512</v>
      </c>
      <c r="AD67" s="17">
        <v>233025</v>
      </c>
      <c r="AE67" s="21">
        <f t="shared" si="5"/>
        <v>271672859</v>
      </c>
      <c r="AF67" s="17">
        <v>270595744</v>
      </c>
      <c r="AG67" s="26">
        <v>1077115</v>
      </c>
      <c r="AH67" s="21">
        <f t="shared" si="6"/>
        <v>271672859</v>
      </c>
      <c r="AI67" s="15">
        <v>3195279</v>
      </c>
      <c r="AJ67" s="15">
        <v>33460701</v>
      </c>
      <c r="AK67" s="15">
        <v>47491462</v>
      </c>
      <c r="AL67" s="15">
        <v>187521712</v>
      </c>
      <c r="AM67" s="21">
        <f t="shared" si="7"/>
        <v>271669154</v>
      </c>
    </row>
    <row r="68" spans="1:39" x14ac:dyDescent="0.25">
      <c r="A68" s="10">
        <v>43465</v>
      </c>
      <c r="B68" s="11">
        <v>275764037</v>
      </c>
      <c r="C68" s="11">
        <v>3345165</v>
      </c>
      <c r="D68" s="11">
        <v>267853599</v>
      </c>
      <c r="E68" s="11">
        <v>6517</v>
      </c>
      <c r="F68" s="11">
        <v>4558485</v>
      </c>
      <c r="G68" s="11">
        <v>271</v>
      </c>
      <c r="H68" s="12">
        <f t="shared" si="10"/>
        <v>275764037</v>
      </c>
      <c r="I68" s="15">
        <v>275738264</v>
      </c>
      <c r="J68" s="15">
        <v>25773</v>
      </c>
      <c r="K68" s="12">
        <f t="shared" si="8"/>
        <v>275764037</v>
      </c>
      <c r="L68" s="18">
        <v>251398114</v>
      </c>
      <c r="M68" s="17">
        <v>24365923</v>
      </c>
      <c r="N68" s="12">
        <f t="shared" ref="N68:N76" si="11">SUM(L68:M68)</f>
        <v>275764037</v>
      </c>
      <c r="O68" s="17">
        <v>270632711</v>
      </c>
      <c r="P68" s="17">
        <v>2359266</v>
      </c>
      <c r="Q68" s="17">
        <v>1607750</v>
      </c>
      <c r="R68" s="17">
        <v>622553</v>
      </c>
      <c r="S68" s="17">
        <v>275815</v>
      </c>
      <c r="T68" s="17">
        <v>170466</v>
      </c>
      <c r="U68" s="17">
        <v>95476</v>
      </c>
      <c r="V68" s="21">
        <f t="shared" ref="V68:V77" si="12">SUM(O68:U68)</f>
        <v>275764037</v>
      </c>
      <c r="W68" s="17">
        <v>275498095</v>
      </c>
      <c r="X68" s="26">
        <v>265942</v>
      </c>
      <c r="Y68" s="21">
        <f t="shared" ref="Y68:Y79" si="13">SUM(W68:X68)</f>
        <v>275764037</v>
      </c>
      <c r="Z68" s="17">
        <v>174166344</v>
      </c>
      <c r="AA68" s="17">
        <v>32991925</v>
      </c>
      <c r="AB68" s="17">
        <v>67586330</v>
      </c>
      <c r="AC68" s="17">
        <v>785776</v>
      </c>
      <c r="AD68" s="17">
        <v>233662</v>
      </c>
      <c r="AE68" s="21">
        <f t="shared" ref="AE68:AE77" si="14">SUM(Z68:AD68)</f>
        <v>275764037</v>
      </c>
      <c r="AF68" s="17">
        <v>274683825</v>
      </c>
      <c r="AG68" s="26">
        <v>1080212</v>
      </c>
      <c r="AH68" s="21">
        <f t="shared" ref="AH68:AH79" si="15">SUM(AF68:AG68)</f>
        <v>275764037</v>
      </c>
      <c r="AI68" s="15">
        <v>3207331</v>
      </c>
      <c r="AJ68" s="15">
        <v>33770350</v>
      </c>
      <c r="AK68" s="15">
        <v>48212945</v>
      </c>
      <c r="AL68" s="15">
        <v>190569673</v>
      </c>
      <c r="AM68" s="21">
        <f t="shared" ref="AM68:AM77" si="16">SUM(AI68:AL68)</f>
        <v>275760299</v>
      </c>
    </row>
    <row r="69" spans="1:39" x14ac:dyDescent="0.25">
      <c r="A69" s="10">
        <v>43496</v>
      </c>
      <c r="B69" s="11">
        <v>279039521</v>
      </c>
      <c r="C69" s="11">
        <v>3325780</v>
      </c>
      <c r="D69" s="11">
        <v>271107837</v>
      </c>
      <c r="E69" s="11">
        <v>5331</v>
      </c>
      <c r="F69" s="11">
        <v>4600314</v>
      </c>
      <c r="G69" s="11">
        <v>259</v>
      </c>
      <c r="H69" s="12">
        <f t="shared" si="10"/>
        <v>279039521</v>
      </c>
      <c r="I69" s="15">
        <v>279013540</v>
      </c>
      <c r="J69" s="15">
        <v>25981</v>
      </c>
      <c r="K69" s="12">
        <f t="shared" si="8"/>
        <v>279039521</v>
      </c>
      <c r="L69" s="18">
        <v>254431927</v>
      </c>
      <c r="M69" s="17">
        <v>24607594</v>
      </c>
      <c r="N69" s="12">
        <f t="shared" si="11"/>
        <v>279039521</v>
      </c>
      <c r="O69" s="17">
        <v>273982815</v>
      </c>
      <c r="P69" s="17">
        <v>2323748</v>
      </c>
      <c r="Q69" s="17">
        <v>1584984</v>
      </c>
      <c r="R69" s="17">
        <v>610844</v>
      </c>
      <c r="S69" s="17">
        <v>273925</v>
      </c>
      <c r="T69" s="17">
        <v>168605</v>
      </c>
      <c r="U69" s="17">
        <v>94600</v>
      </c>
      <c r="V69" s="21">
        <f t="shared" si="12"/>
        <v>279039521</v>
      </c>
      <c r="W69" s="17">
        <v>278776316</v>
      </c>
      <c r="X69" s="26">
        <v>263205</v>
      </c>
      <c r="Y69" s="21">
        <f t="shared" si="13"/>
        <v>279039521</v>
      </c>
      <c r="Z69" s="17">
        <v>176674026</v>
      </c>
      <c r="AA69" s="17">
        <v>33157081</v>
      </c>
      <c r="AB69" s="17">
        <v>68179503</v>
      </c>
      <c r="AC69" s="17">
        <v>796381</v>
      </c>
      <c r="AD69" s="17">
        <v>232530</v>
      </c>
      <c r="AE69" s="21">
        <f t="shared" si="14"/>
        <v>279039521</v>
      </c>
      <c r="AF69" s="17">
        <v>277960365</v>
      </c>
      <c r="AG69" s="26">
        <v>1079156</v>
      </c>
      <c r="AH69" s="21">
        <f t="shared" si="15"/>
        <v>279039521</v>
      </c>
      <c r="AI69" s="15">
        <v>3173594</v>
      </c>
      <c r="AJ69" s="15">
        <v>34020012</v>
      </c>
      <c r="AK69" s="15">
        <v>48636385</v>
      </c>
      <c r="AL69" s="15">
        <v>193205801</v>
      </c>
      <c r="AM69" s="21">
        <f t="shared" si="16"/>
        <v>279035792</v>
      </c>
    </row>
    <row r="70" spans="1:39" x14ac:dyDescent="0.25">
      <c r="A70" s="10">
        <v>43524</v>
      </c>
      <c r="B70" s="11">
        <v>280141473</v>
      </c>
      <c r="C70" s="11">
        <v>3433778</v>
      </c>
      <c r="D70" s="11">
        <v>272109854</v>
      </c>
      <c r="E70" s="11">
        <v>5276</v>
      </c>
      <c r="F70" s="11">
        <v>4592252</v>
      </c>
      <c r="G70" s="11">
        <v>313</v>
      </c>
      <c r="H70" s="12">
        <f t="shared" si="10"/>
        <v>280141473</v>
      </c>
      <c r="I70" s="15">
        <v>280115413</v>
      </c>
      <c r="J70" s="15">
        <v>26060</v>
      </c>
      <c r="K70" s="12">
        <f t="shared" si="8"/>
        <v>280141473</v>
      </c>
      <c r="L70" s="18">
        <v>255341604</v>
      </c>
      <c r="M70" s="17">
        <v>24799869</v>
      </c>
      <c r="N70" s="12">
        <f t="shared" si="11"/>
        <v>280141473</v>
      </c>
      <c r="O70" s="17">
        <v>275084158</v>
      </c>
      <c r="P70" s="17">
        <v>2319451</v>
      </c>
      <c r="Q70" s="17">
        <v>1587221</v>
      </c>
      <c r="R70" s="17">
        <v>611476</v>
      </c>
      <c r="S70" s="17">
        <v>274537</v>
      </c>
      <c r="T70" s="17">
        <v>168840</v>
      </c>
      <c r="U70" s="17">
        <v>95790</v>
      </c>
      <c r="V70" s="21">
        <f t="shared" si="12"/>
        <v>280141473</v>
      </c>
      <c r="W70" s="17">
        <v>279876843</v>
      </c>
      <c r="X70" s="26">
        <v>264630</v>
      </c>
      <c r="Y70" s="21">
        <f t="shared" si="13"/>
        <v>280141473</v>
      </c>
      <c r="Z70" s="17">
        <v>177142244</v>
      </c>
      <c r="AA70" s="17">
        <v>33162597</v>
      </c>
      <c r="AB70" s="17">
        <v>68800246</v>
      </c>
      <c r="AC70" s="17">
        <v>806270</v>
      </c>
      <c r="AD70" s="17">
        <v>230116</v>
      </c>
      <c r="AE70" s="21">
        <f t="shared" si="14"/>
        <v>280141473</v>
      </c>
      <c r="AF70" s="17">
        <v>279056077</v>
      </c>
      <c r="AG70" s="26">
        <v>1085396</v>
      </c>
      <c r="AH70" s="21">
        <f t="shared" si="15"/>
        <v>280141473</v>
      </c>
      <c r="AI70" s="15">
        <v>3201470</v>
      </c>
      <c r="AJ70" s="15">
        <v>34239718</v>
      </c>
      <c r="AK70" s="15">
        <v>48862869</v>
      </c>
      <c r="AL70" s="15">
        <v>193837416</v>
      </c>
      <c r="AM70" s="21">
        <f t="shared" si="16"/>
        <v>280141473</v>
      </c>
    </row>
    <row r="71" spans="1:39" x14ac:dyDescent="0.25">
      <c r="A71" s="10">
        <v>43555</v>
      </c>
      <c r="B71" s="11">
        <v>282196591</v>
      </c>
      <c r="C71" s="11">
        <v>3465364</v>
      </c>
      <c r="D71" s="11">
        <v>274097071</v>
      </c>
      <c r="E71" s="11">
        <v>5687</v>
      </c>
      <c r="F71" s="11">
        <v>4628110</v>
      </c>
      <c r="G71" s="11">
        <v>359</v>
      </c>
      <c r="H71" s="12">
        <f t="shared" si="10"/>
        <v>282196591</v>
      </c>
      <c r="I71" s="15">
        <v>282170875</v>
      </c>
      <c r="J71" s="15">
        <v>25716</v>
      </c>
      <c r="K71" s="12">
        <f t="shared" si="8"/>
        <v>282196591</v>
      </c>
      <c r="L71" s="18">
        <v>257189852</v>
      </c>
      <c r="M71" s="17">
        <v>25006739</v>
      </c>
      <c r="N71" s="12">
        <f t="shared" si="11"/>
        <v>282196591</v>
      </c>
      <c r="O71" s="17">
        <v>277131693</v>
      </c>
      <c r="P71" s="17">
        <v>2323701</v>
      </c>
      <c r="Q71" s="17">
        <v>1589471</v>
      </c>
      <c r="R71" s="17">
        <v>612081</v>
      </c>
      <c r="S71" s="17">
        <v>274267</v>
      </c>
      <c r="T71" s="17">
        <v>169089</v>
      </c>
      <c r="U71" s="17">
        <v>96289</v>
      </c>
      <c r="V71" s="21">
        <f t="shared" si="12"/>
        <v>282196591</v>
      </c>
      <c r="W71" s="17">
        <v>281931213</v>
      </c>
      <c r="X71" s="26">
        <v>265378</v>
      </c>
      <c r="Y71" s="21">
        <f t="shared" si="13"/>
        <v>282196591</v>
      </c>
      <c r="Z71" s="17">
        <v>177971395</v>
      </c>
      <c r="AA71" s="17">
        <v>33637052</v>
      </c>
      <c r="AB71" s="17">
        <v>69551466</v>
      </c>
      <c r="AC71" s="17">
        <v>809215</v>
      </c>
      <c r="AD71" s="17">
        <v>227463</v>
      </c>
      <c r="AE71" s="21">
        <f t="shared" si="14"/>
        <v>282196591</v>
      </c>
      <c r="AF71" s="17">
        <v>281107223</v>
      </c>
      <c r="AG71" s="26">
        <v>1089368</v>
      </c>
      <c r="AH71" s="21">
        <f t="shared" si="15"/>
        <v>282196591</v>
      </c>
      <c r="AI71" s="15">
        <v>3232154</v>
      </c>
      <c r="AJ71" s="15">
        <v>34538647</v>
      </c>
      <c r="AK71" s="15">
        <v>49569519</v>
      </c>
      <c r="AL71" s="15">
        <v>194856271</v>
      </c>
      <c r="AM71" s="21">
        <f t="shared" si="16"/>
        <v>282196591</v>
      </c>
    </row>
    <row r="72" spans="1:39" x14ac:dyDescent="0.25">
      <c r="A72" s="10">
        <v>43585</v>
      </c>
      <c r="B72" s="11">
        <v>284415400</v>
      </c>
      <c r="C72" s="11">
        <v>3502499</v>
      </c>
      <c r="D72" s="11">
        <v>276286251</v>
      </c>
      <c r="E72" s="11">
        <v>5203</v>
      </c>
      <c r="F72" s="11">
        <v>4621150</v>
      </c>
      <c r="G72" s="11">
        <v>297</v>
      </c>
      <c r="H72" s="12">
        <f t="shared" si="10"/>
        <v>284415400</v>
      </c>
      <c r="I72" s="15">
        <v>284390147</v>
      </c>
      <c r="J72" s="15">
        <v>25253</v>
      </c>
      <c r="K72" s="12">
        <f t="shared" si="8"/>
        <v>284415400</v>
      </c>
      <c r="L72" s="18">
        <v>259112557</v>
      </c>
      <c r="M72" s="17">
        <v>25302843</v>
      </c>
      <c r="N72" s="12">
        <f t="shared" si="11"/>
        <v>284415400</v>
      </c>
      <c r="O72" s="17">
        <v>279358146</v>
      </c>
      <c r="P72" s="17">
        <v>2316400</v>
      </c>
      <c r="Q72" s="17">
        <v>1588863</v>
      </c>
      <c r="R72" s="17">
        <v>613490</v>
      </c>
      <c r="S72" s="17">
        <v>273974</v>
      </c>
      <c r="T72" s="17">
        <v>168422</v>
      </c>
      <c r="U72" s="17">
        <v>96105</v>
      </c>
      <c r="V72" s="21">
        <f t="shared" si="12"/>
        <v>284415400</v>
      </c>
      <c r="W72" s="17">
        <v>284150873</v>
      </c>
      <c r="X72" s="26">
        <v>264527</v>
      </c>
      <c r="Y72" s="21">
        <f t="shared" si="13"/>
        <v>284415400</v>
      </c>
      <c r="Z72" s="17">
        <v>179347182</v>
      </c>
      <c r="AA72" s="17">
        <v>33707902</v>
      </c>
      <c r="AB72" s="17">
        <v>70325980</v>
      </c>
      <c r="AC72" s="17">
        <v>811981</v>
      </c>
      <c r="AD72" s="17">
        <v>222355</v>
      </c>
      <c r="AE72" s="21">
        <f t="shared" si="14"/>
        <v>284415400</v>
      </c>
      <c r="AF72" s="17">
        <v>283320312</v>
      </c>
      <c r="AG72" s="26">
        <v>1095088</v>
      </c>
      <c r="AH72" s="21">
        <f t="shared" si="15"/>
        <v>284415400</v>
      </c>
      <c r="AI72" s="15">
        <v>3165192</v>
      </c>
      <c r="AJ72" s="15">
        <v>34866263</v>
      </c>
      <c r="AK72" s="15">
        <v>49956765</v>
      </c>
      <c r="AL72" s="15">
        <v>196427180</v>
      </c>
      <c r="AM72" s="21">
        <f t="shared" si="16"/>
        <v>284415400</v>
      </c>
    </row>
    <row r="73" spans="1:39" x14ac:dyDescent="0.25">
      <c r="A73" s="10">
        <v>43616</v>
      </c>
      <c r="B73" s="11">
        <v>287606232</v>
      </c>
      <c r="C73" s="11">
        <v>3529225</v>
      </c>
      <c r="D73" s="11">
        <v>279412740</v>
      </c>
      <c r="E73" s="11">
        <v>6325</v>
      </c>
      <c r="F73" s="11">
        <v>4657661</v>
      </c>
      <c r="G73" s="11">
        <v>281</v>
      </c>
      <c r="H73" s="12">
        <f t="shared" si="10"/>
        <v>287606232</v>
      </c>
      <c r="I73" s="15">
        <v>287581727</v>
      </c>
      <c r="J73" s="15">
        <v>24505</v>
      </c>
      <c r="K73" s="12">
        <f t="shared" si="8"/>
        <v>287606232</v>
      </c>
      <c r="L73" s="18">
        <v>262172474</v>
      </c>
      <c r="M73" s="17">
        <v>25433758</v>
      </c>
      <c r="N73" s="12">
        <f t="shared" si="11"/>
        <v>287606232</v>
      </c>
      <c r="O73" s="17">
        <v>282440112</v>
      </c>
      <c r="P73" s="17">
        <v>2383414</v>
      </c>
      <c r="Q73" s="17">
        <v>1627223</v>
      </c>
      <c r="R73" s="17">
        <v>619046</v>
      </c>
      <c r="S73" s="17">
        <v>274315</v>
      </c>
      <c r="T73" s="17">
        <v>167041</v>
      </c>
      <c r="U73" s="17">
        <v>95081</v>
      </c>
      <c r="V73" s="21">
        <f t="shared" si="12"/>
        <v>287606232</v>
      </c>
      <c r="W73" s="17">
        <v>287344110</v>
      </c>
      <c r="X73" s="26">
        <v>262122</v>
      </c>
      <c r="Y73" s="21">
        <f t="shared" si="13"/>
        <v>287606232</v>
      </c>
      <c r="Z73" s="17">
        <v>182315273</v>
      </c>
      <c r="AA73" s="17">
        <v>34017325</v>
      </c>
      <c r="AB73" s="17">
        <v>70230541</v>
      </c>
      <c r="AC73" s="17">
        <v>821591</v>
      </c>
      <c r="AD73" s="17">
        <v>221502</v>
      </c>
      <c r="AE73" s="21">
        <f t="shared" si="14"/>
        <v>287606232</v>
      </c>
      <c r="AF73" s="17">
        <v>286503361</v>
      </c>
      <c r="AG73" s="26">
        <v>1102871</v>
      </c>
      <c r="AH73" s="21">
        <f t="shared" si="15"/>
        <v>287606232</v>
      </c>
      <c r="AI73" s="15">
        <v>3170214</v>
      </c>
      <c r="AJ73" s="15">
        <v>35105690</v>
      </c>
      <c r="AK73" s="15">
        <v>50529433</v>
      </c>
      <c r="AL73" s="15">
        <v>198800895</v>
      </c>
      <c r="AM73" s="21">
        <f t="shared" si="16"/>
        <v>287606232</v>
      </c>
    </row>
    <row r="74" spans="1:39" x14ac:dyDescent="0.25">
      <c r="A74" s="10">
        <v>43646</v>
      </c>
      <c r="B74" s="11">
        <v>289083522</v>
      </c>
      <c r="C74" s="11">
        <v>3541424</v>
      </c>
      <c r="D74" s="11">
        <v>280836430</v>
      </c>
      <c r="E74" s="11">
        <v>5700</v>
      </c>
      <c r="F74" s="11">
        <v>4699679</v>
      </c>
      <c r="G74" s="11">
        <v>289</v>
      </c>
      <c r="H74" s="12">
        <f t="shared" si="10"/>
        <v>289083522</v>
      </c>
      <c r="I74" s="15">
        <v>289058768</v>
      </c>
      <c r="J74" s="15">
        <v>24754</v>
      </c>
      <c r="K74" s="12">
        <f t="shared" si="8"/>
        <v>289083522</v>
      </c>
      <c r="L74" s="18">
        <v>263516730</v>
      </c>
      <c r="M74" s="17">
        <v>25566792</v>
      </c>
      <c r="N74" s="12">
        <f t="shared" si="11"/>
        <v>289083522</v>
      </c>
      <c r="O74" s="17">
        <v>283865714</v>
      </c>
      <c r="P74" s="17">
        <v>2385816</v>
      </c>
      <c r="Q74" s="17">
        <v>1643605</v>
      </c>
      <c r="R74" s="17">
        <v>633744</v>
      </c>
      <c r="S74" s="17">
        <v>283748</v>
      </c>
      <c r="T74" s="17">
        <v>173069</v>
      </c>
      <c r="U74" s="17">
        <v>97826</v>
      </c>
      <c r="V74" s="21">
        <f t="shared" si="12"/>
        <v>289083522</v>
      </c>
      <c r="W74" s="17">
        <v>288812627</v>
      </c>
      <c r="X74" s="26">
        <v>270895</v>
      </c>
      <c r="Y74" s="21">
        <f t="shared" si="13"/>
        <v>289083522</v>
      </c>
      <c r="Z74" s="17">
        <v>183782452</v>
      </c>
      <c r="AA74" s="17">
        <v>33807740</v>
      </c>
      <c r="AB74" s="17">
        <v>70444889</v>
      </c>
      <c r="AC74" s="17">
        <v>828218</v>
      </c>
      <c r="AD74" s="17">
        <v>220223</v>
      </c>
      <c r="AE74" s="21">
        <f t="shared" si="14"/>
        <v>289083522</v>
      </c>
      <c r="AF74" s="17">
        <v>287970873</v>
      </c>
      <c r="AG74" s="26">
        <v>1112649</v>
      </c>
      <c r="AH74" s="21">
        <f t="shared" si="15"/>
        <v>289083522</v>
      </c>
      <c r="AI74" s="15">
        <v>2862163</v>
      </c>
      <c r="AJ74" s="15">
        <v>35271396</v>
      </c>
      <c r="AK74" s="15">
        <v>50899216</v>
      </c>
      <c r="AL74" s="15">
        <v>200050747</v>
      </c>
      <c r="AM74" s="21">
        <f t="shared" si="16"/>
        <v>289083522</v>
      </c>
    </row>
    <row r="75" spans="1:39" x14ac:dyDescent="0.25">
      <c r="A75" s="10">
        <v>43677</v>
      </c>
      <c r="B75" s="11">
        <v>291306075</v>
      </c>
      <c r="C75" s="11">
        <v>3560645</v>
      </c>
      <c r="D75" s="11">
        <v>282985489</v>
      </c>
      <c r="E75" s="11">
        <v>5428</v>
      </c>
      <c r="F75" s="11">
        <v>4754235</v>
      </c>
      <c r="G75" s="11">
        <v>278</v>
      </c>
      <c r="H75" s="12">
        <f t="shared" si="10"/>
        <v>291306075</v>
      </c>
      <c r="I75" s="15">
        <v>291281198</v>
      </c>
      <c r="J75" s="15">
        <v>24877</v>
      </c>
      <c r="K75" s="12">
        <f t="shared" si="8"/>
        <v>291306075</v>
      </c>
      <c r="L75" s="18">
        <v>265407213</v>
      </c>
      <c r="M75" s="17">
        <v>25898862</v>
      </c>
      <c r="N75" s="12">
        <f t="shared" si="11"/>
        <v>291306075</v>
      </c>
      <c r="O75" s="17">
        <v>286052349</v>
      </c>
      <c r="P75" s="17">
        <v>2398594</v>
      </c>
      <c r="Q75" s="17">
        <v>1657599</v>
      </c>
      <c r="R75" s="17">
        <v>638380</v>
      </c>
      <c r="S75" s="17">
        <v>285976</v>
      </c>
      <c r="T75" s="17">
        <v>174230</v>
      </c>
      <c r="U75" s="17">
        <v>98947</v>
      </c>
      <c r="V75" s="21">
        <f t="shared" si="12"/>
        <v>291306075</v>
      </c>
      <c r="W75" s="17">
        <v>291032898</v>
      </c>
      <c r="X75" s="26">
        <v>273177</v>
      </c>
      <c r="Y75" s="21">
        <f t="shared" si="13"/>
        <v>291306075</v>
      </c>
      <c r="Z75" s="17">
        <v>184779563</v>
      </c>
      <c r="AA75" s="17">
        <v>33994886</v>
      </c>
      <c r="AB75" s="17">
        <v>71475284</v>
      </c>
      <c r="AC75" s="17">
        <v>836597</v>
      </c>
      <c r="AD75" s="17">
        <v>219745</v>
      </c>
      <c r="AE75" s="21">
        <f t="shared" si="14"/>
        <v>291306075</v>
      </c>
      <c r="AF75" s="17">
        <v>290171679</v>
      </c>
      <c r="AG75" s="26">
        <v>1134396</v>
      </c>
      <c r="AH75" s="21">
        <f t="shared" si="15"/>
        <v>291306075</v>
      </c>
      <c r="AI75" s="15">
        <v>2883455</v>
      </c>
      <c r="AJ75" s="15">
        <v>35648765</v>
      </c>
      <c r="AK75" s="15">
        <v>51065920</v>
      </c>
      <c r="AL75" s="15">
        <v>201707935</v>
      </c>
      <c r="AM75" s="21">
        <f t="shared" si="16"/>
        <v>291306075</v>
      </c>
    </row>
    <row r="76" spans="1:39" x14ac:dyDescent="0.25">
      <c r="A76" s="2">
        <f t="shared" ref="A76:A77" si="17">EOMONTH(A75,1)</f>
        <v>43708</v>
      </c>
      <c r="B76" s="11">
        <v>292960624</v>
      </c>
      <c r="C76" s="11">
        <v>3686911</v>
      </c>
      <c r="D76" s="11">
        <v>284501419</v>
      </c>
      <c r="E76" s="11">
        <v>5564</v>
      </c>
      <c r="F76" s="11">
        <v>4766455</v>
      </c>
      <c r="G76" s="11">
        <v>275</v>
      </c>
      <c r="H76" s="12">
        <f t="shared" si="10"/>
        <v>292960624</v>
      </c>
      <c r="I76" s="15">
        <v>292935686</v>
      </c>
      <c r="J76" s="15">
        <v>24938</v>
      </c>
      <c r="K76" s="12">
        <f t="shared" si="8"/>
        <v>292960624</v>
      </c>
      <c r="L76" s="18">
        <v>266745553</v>
      </c>
      <c r="M76" s="17">
        <v>26215071</v>
      </c>
      <c r="N76" s="12">
        <f t="shared" si="11"/>
        <v>292960624</v>
      </c>
      <c r="O76" s="17">
        <v>287687880</v>
      </c>
      <c r="P76" s="17">
        <v>2409444</v>
      </c>
      <c r="Q76" s="17">
        <v>1662848</v>
      </c>
      <c r="R76" s="17">
        <v>638898</v>
      </c>
      <c r="S76" s="17">
        <v>287401</v>
      </c>
      <c r="T76" s="17">
        <v>174420</v>
      </c>
      <c r="U76" s="17">
        <v>99733</v>
      </c>
      <c r="V76" s="21">
        <f t="shared" si="12"/>
        <v>292960624</v>
      </c>
      <c r="W76" s="17">
        <v>292686471</v>
      </c>
      <c r="X76" s="26">
        <v>274153</v>
      </c>
      <c r="Y76" s="21">
        <f t="shared" si="13"/>
        <v>292960624</v>
      </c>
      <c r="Z76" s="17">
        <v>185299178</v>
      </c>
      <c r="AA76" s="17">
        <v>34240791</v>
      </c>
      <c r="AB76" s="17">
        <v>72359821</v>
      </c>
      <c r="AC76" s="17">
        <v>839426</v>
      </c>
      <c r="AD76" s="17">
        <v>221408</v>
      </c>
      <c r="AE76" s="21">
        <f t="shared" si="14"/>
        <v>292960624</v>
      </c>
      <c r="AF76" s="17">
        <v>291814542</v>
      </c>
      <c r="AG76" s="26">
        <v>1146082</v>
      </c>
      <c r="AH76" s="21">
        <f t="shared" si="15"/>
        <v>292960624</v>
      </c>
      <c r="AI76" s="15">
        <v>2894075</v>
      </c>
      <c r="AJ76" s="15">
        <v>36032720</v>
      </c>
      <c r="AK76" s="15">
        <v>51593655</v>
      </c>
      <c r="AL76" s="15">
        <v>202440174</v>
      </c>
      <c r="AM76" s="21">
        <f t="shared" si="16"/>
        <v>292960624</v>
      </c>
    </row>
    <row r="77" spans="1:39" s="128" customFormat="1" x14ac:dyDescent="0.25">
      <c r="A77" s="2">
        <f t="shared" si="17"/>
        <v>43738</v>
      </c>
      <c r="B77" s="129">
        <v>295024628</v>
      </c>
      <c r="C77" s="11">
        <v>3601751</v>
      </c>
      <c r="D77" s="11">
        <v>286650663</v>
      </c>
      <c r="E77" s="11">
        <v>5692</v>
      </c>
      <c r="F77" s="11">
        <v>4766209</v>
      </c>
      <c r="G77" s="11">
        <v>313</v>
      </c>
      <c r="H77" s="130">
        <f t="shared" si="10"/>
        <v>295024628</v>
      </c>
      <c r="I77" s="28">
        <v>294999518</v>
      </c>
      <c r="J77" s="15">
        <v>25110</v>
      </c>
      <c r="K77" s="130">
        <f t="shared" si="8"/>
        <v>295024628</v>
      </c>
      <c r="L77" s="18">
        <v>268564227</v>
      </c>
      <c r="M77" s="17">
        <v>26460401</v>
      </c>
      <c r="N77" s="130">
        <f>SUM(L77:M77)</f>
        <v>295024628</v>
      </c>
      <c r="O77" s="17">
        <v>289744120</v>
      </c>
      <c r="P77" s="17">
        <v>2411194</v>
      </c>
      <c r="Q77" s="17">
        <v>1662975</v>
      </c>
      <c r="R77" s="17">
        <v>640979</v>
      </c>
      <c r="S77" s="17">
        <v>288350</v>
      </c>
      <c r="T77" s="17">
        <v>176657</v>
      </c>
      <c r="U77" s="28">
        <v>100353</v>
      </c>
      <c r="V77" s="131">
        <f t="shared" si="12"/>
        <v>295024628</v>
      </c>
      <c r="W77" s="17">
        <v>294747618</v>
      </c>
      <c r="X77" s="26">
        <v>277010</v>
      </c>
      <c r="Y77" s="131">
        <f t="shared" si="13"/>
        <v>295024628</v>
      </c>
      <c r="Z77" s="17">
        <v>186467583</v>
      </c>
      <c r="AA77" s="17">
        <v>34414744</v>
      </c>
      <c r="AB77" s="17">
        <v>73077356</v>
      </c>
      <c r="AC77" s="17">
        <v>842941</v>
      </c>
      <c r="AD77" s="17">
        <v>222004</v>
      </c>
      <c r="AE77" s="21">
        <f t="shared" si="14"/>
        <v>295024628</v>
      </c>
      <c r="AF77" s="17">
        <v>293891142</v>
      </c>
      <c r="AG77" s="26">
        <v>1133486</v>
      </c>
      <c r="AH77" s="21">
        <f t="shared" si="15"/>
        <v>295024628</v>
      </c>
      <c r="AI77" s="15">
        <v>2547162</v>
      </c>
      <c r="AJ77" s="15">
        <v>36708988</v>
      </c>
      <c r="AK77" s="15">
        <v>53153113</v>
      </c>
      <c r="AL77" s="15">
        <v>202615365</v>
      </c>
      <c r="AM77" s="21">
        <f t="shared" si="16"/>
        <v>295024628</v>
      </c>
    </row>
    <row r="78" spans="1:39" x14ac:dyDescent="0.25">
      <c r="A78" s="2">
        <f>EOMONTH(A77,1)</f>
        <v>43769</v>
      </c>
      <c r="B78" s="129">
        <f>SUM(C78:G78)</f>
        <v>297285549</v>
      </c>
      <c r="C78" s="11">
        <v>3622497</v>
      </c>
      <c r="D78" s="11">
        <v>288862166</v>
      </c>
      <c r="E78" s="11">
        <v>5718</v>
      </c>
      <c r="F78" s="11">
        <v>4794884</v>
      </c>
      <c r="G78" s="11">
        <v>284</v>
      </c>
      <c r="H78" s="130">
        <f>SUM(C78:G78)</f>
        <v>297285549</v>
      </c>
      <c r="I78" s="28">
        <v>297260096</v>
      </c>
      <c r="J78" s="15">
        <v>25453</v>
      </c>
      <c r="K78" s="130">
        <f t="shared" si="8"/>
        <v>297285549</v>
      </c>
      <c r="L78" s="18">
        <v>270706590</v>
      </c>
      <c r="M78" s="17">
        <v>26578959</v>
      </c>
      <c r="N78" s="130">
        <f>SUM(L78:M78)</f>
        <v>297285549</v>
      </c>
      <c r="O78" s="17">
        <v>291978047</v>
      </c>
      <c r="P78" s="17">
        <v>2424888</v>
      </c>
      <c r="Q78" s="17">
        <v>1669934</v>
      </c>
      <c r="R78" s="17">
        <v>645684</v>
      </c>
      <c r="S78" s="17">
        <v>289758</v>
      </c>
      <c r="T78" s="17">
        <v>176350</v>
      </c>
      <c r="U78" s="28">
        <v>100888</v>
      </c>
      <c r="V78" s="131">
        <f>SUM(O78:U78)</f>
        <v>297285549</v>
      </c>
      <c r="W78" s="17">
        <v>297008311</v>
      </c>
      <c r="X78" s="26">
        <v>277238</v>
      </c>
      <c r="Y78" s="131">
        <f t="shared" si="13"/>
        <v>297285549</v>
      </c>
      <c r="Z78" s="17">
        <v>187803402</v>
      </c>
      <c r="AA78" s="17">
        <v>34643373</v>
      </c>
      <c r="AB78" s="17">
        <v>73766194</v>
      </c>
      <c r="AC78" s="17">
        <v>847615</v>
      </c>
      <c r="AD78" s="17">
        <v>224965</v>
      </c>
      <c r="AE78" s="21">
        <f>SUM(Z78:AD78)</f>
        <v>297285549</v>
      </c>
      <c r="AF78" s="17">
        <v>296137714</v>
      </c>
      <c r="AG78" s="26">
        <v>1147835</v>
      </c>
      <c r="AH78" s="21">
        <f t="shared" si="15"/>
        <v>297285549</v>
      </c>
      <c r="AI78" s="15">
        <v>2559969</v>
      </c>
      <c r="AJ78" s="15">
        <v>37117034</v>
      </c>
      <c r="AK78" s="15">
        <v>53421754</v>
      </c>
      <c r="AL78" s="15">
        <v>204186792</v>
      </c>
      <c r="AM78" s="21">
        <f>SUM(AI78:AL78)</f>
        <v>297285549</v>
      </c>
    </row>
    <row r="79" spans="1:39" x14ac:dyDescent="0.25">
      <c r="A79" s="2">
        <f>EOMONTH(A78,1)</f>
        <v>43799</v>
      </c>
      <c r="B79" s="129">
        <f>SUM(C79:G79)</f>
        <v>301586727</v>
      </c>
      <c r="C79" s="11">
        <v>3644718</v>
      </c>
      <c r="D79" s="11">
        <v>293134179</v>
      </c>
      <c r="E79" s="11">
        <v>5697</v>
      </c>
      <c r="F79" s="11">
        <v>4801844</v>
      </c>
      <c r="G79" s="11">
        <v>289</v>
      </c>
      <c r="H79" s="130">
        <f>SUM(C79:G79)</f>
        <v>301586727</v>
      </c>
      <c r="I79" s="28">
        <v>301561017</v>
      </c>
      <c r="J79" s="15">
        <v>25710</v>
      </c>
      <c r="K79" s="130">
        <f t="shared" si="8"/>
        <v>301586727</v>
      </c>
      <c r="L79" s="18">
        <v>274815736</v>
      </c>
      <c r="M79" s="17">
        <v>26770991</v>
      </c>
      <c r="N79" s="130">
        <f>SUM(L79:M79)</f>
        <v>301586727</v>
      </c>
      <c r="O79" s="17">
        <v>296238946</v>
      </c>
      <c r="P79" s="17">
        <v>2440045</v>
      </c>
      <c r="Q79" s="17">
        <v>1687856</v>
      </c>
      <c r="R79" s="17">
        <v>650649</v>
      </c>
      <c r="S79" s="17">
        <v>289979</v>
      </c>
      <c r="T79" s="17">
        <v>177287</v>
      </c>
      <c r="U79" s="28">
        <v>101965</v>
      </c>
      <c r="V79" s="131">
        <f>SUM(O79:U79)</f>
        <v>301586727</v>
      </c>
      <c r="W79" s="17">
        <v>301307475</v>
      </c>
      <c r="X79" s="26">
        <v>279252</v>
      </c>
      <c r="Y79" s="131">
        <f t="shared" si="13"/>
        <v>301586727</v>
      </c>
      <c r="Z79" s="17">
        <v>191158832</v>
      </c>
      <c r="AA79" s="17">
        <v>34899045</v>
      </c>
      <c r="AB79" s="17">
        <v>74453169</v>
      </c>
      <c r="AC79" s="17">
        <v>849093</v>
      </c>
      <c r="AD79" s="17">
        <v>226588</v>
      </c>
      <c r="AE79" s="21">
        <f>SUM(Z79:AD79)</f>
        <v>301586727</v>
      </c>
      <c r="AF79" s="17">
        <v>300429590</v>
      </c>
      <c r="AG79" s="26">
        <v>1157137</v>
      </c>
      <c r="AH79" s="21">
        <f t="shared" si="15"/>
        <v>301586727</v>
      </c>
      <c r="AI79" s="15">
        <v>2575861</v>
      </c>
      <c r="AJ79" s="15">
        <v>37449411</v>
      </c>
      <c r="AK79" s="15">
        <v>53878937</v>
      </c>
      <c r="AL79" s="15">
        <v>207682518</v>
      </c>
      <c r="AM79" s="21">
        <f>SUM(AI79:AL79)</f>
        <v>301586727</v>
      </c>
    </row>
    <row r="80" spans="1:39" x14ac:dyDescent="0.25">
      <c r="A80" s="2">
        <f>EOMONTH(A79,1)</f>
        <v>43830</v>
      </c>
      <c r="B80" s="129">
        <f>SUM(C80:G80)</f>
        <v>301697955</v>
      </c>
      <c r="C80" s="11">
        <v>3621507</v>
      </c>
      <c r="D80" s="11">
        <v>293235696</v>
      </c>
      <c r="E80" s="11">
        <v>6637</v>
      </c>
      <c r="F80" s="11">
        <v>4833777</v>
      </c>
      <c r="G80" s="11">
        <v>338</v>
      </c>
      <c r="H80" s="130">
        <f>SUM(C80:G80)</f>
        <v>301697955</v>
      </c>
      <c r="I80" s="28">
        <v>301672166</v>
      </c>
      <c r="J80" s="15">
        <v>25789</v>
      </c>
      <c r="K80" s="130">
        <f t="shared" ref="K80" si="18">SUM(I80:J80)</f>
        <v>301697955</v>
      </c>
      <c r="L80" s="18">
        <v>274852192</v>
      </c>
      <c r="M80" s="17">
        <v>26845763</v>
      </c>
      <c r="N80" s="130">
        <f>SUM(L80:M80)</f>
        <v>301697955</v>
      </c>
      <c r="O80" s="17">
        <v>296187788</v>
      </c>
      <c r="P80" s="17">
        <v>2510518</v>
      </c>
      <c r="Q80" s="17">
        <v>1741319</v>
      </c>
      <c r="R80" s="17">
        <v>678100</v>
      </c>
      <c r="S80" s="17">
        <v>296967</v>
      </c>
      <c r="T80" s="17">
        <v>180380</v>
      </c>
      <c r="U80" s="28">
        <v>102883</v>
      </c>
      <c r="V80" s="131">
        <f>SUM(O80:U80)</f>
        <v>301697955</v>
      </c>
      <c r="W80" s="17">
        <v>301414692</v>
      </c>
      <c r="X80" s="26">
        <v>283263</v>
      </c>
      <c r="Y80" s="131">
        <f t="shared" ref="Y80" si="19">SUM(W80:X80)</f>
        <v>301697955</v>
      </c>
      <c r="Z80" s="17">
        <v>190733241</v>
      </c>
      <c r="AA80" s="17">
        <v>34891319</v>
      </c>
      <c r="AB80" s="17">
        <v>74988324</v>
      </c>
      <c r="AC80" s="17">
        <v>857044</v>
      </c>
      <c r="AD80" s="17">
        <v>228027</v>
      </c>
      <c r="AE80" s="21">
        <f>SUM(Z80:AD80)</f>
        <v>301697955</v>
      </c>
      <c r="AF80" s="17">
        <v>300366492</v>
      </c>
      <c r="AG80" s="26">
        <v>1331463</v>
      </c>
      <c r="AH80" s="21">
        <f t="shared" ref="AH80" si="20">SUM(AF80:AG80)</f>
        <v>301697955</v>
      </c>
      <c r="AI80" s="15">
        <v>2599716</v>
      </c>
      <c r="AJ80" s="15">
        <v>37428635</v>
      </c>
      <c r="AK80" s="15">
        <v>54235133</v>
      </c>
      <c r="AL80" s="15">
        <v>207434471</v>
      </c>
      <c r="AM80" s="21">
        <f>SUM(AI80:AL80)</f>
        <v>301697955</v>
      </c>
    </row>
    <row r="81" spans="9:10" x14ac:dyDescent="0.25">
      <c r="I81" s="28"/>
      <c r="J81" s="28"/>
    </row>
    <row r="82" spans="9:10" x14ac:dyDescent="0.25">
      <c r="I82" s="28"/>
      <c r="J82" s="28"/>
    </row>
  </sheetData>
  <mergeCells count="2">
    <mergeCell ref="A1:A2"/>
    <mergeCell ref="B1:B2"/>
  </mergeCells>
  <conditionalFormatting sqref="B3:B76">
    <cfRule type="cellIs" dxfId="7" priority="9" operator="equal">
      <formula>H3</formula>
    </cfRule>
  </conditionalFormatting>
  <conditionalFormatting sqref="B77">
    <cfRule type="cellIs" dxfId="6" priority="4" operator="equal">
      <formula>H77</formula>
    </cfRule>
  </conditionalFormatting>
  <conditionalFormatting sqref="B78:B79">
    <cfRule type="cellIs" dxfId="5" priority="3" operator="equal">
      <formula>H78</formula>
    </cfRule>
  </conditionalFormatting>
  <conditionalFormatting sqref="B80">
    <cfRule type="cellIs" dxfId="4" priority="1" operator="equal">
      <formula>H80</formula>
    </cfRule>
  </conditionalFormatting>
  <pageMargins left="0.75" right="0.75" top="1" bottom="1" header="0.5" footer="0.5"/>
  <pageSetup paperSize="9" orientation="portrait" r:id="rId1"/>
  <ignoredErrors>
    <ignoredError sqref="H3:H7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84"/>
  <sheetViews>
    <sheetView showGridLines="0" workbookViewId="0">
      <pane ySplit="2" topLeftCell="A58" activePane="bottomLeft" state="frozen"/>
      <selection pane="bottomLeft" activeCell="B82" sqref="B82"/>
    </sheetView>
  </sheetViews>
  <sheetFormatPr defaultRowHeight="14.25" x14ac:dyDescent="0.25"/>
  <cols>
    <col min="1" max="1" width="7" style="4" bestFit="1" customWidth="1"/>
    <col min="2" max="2" width="11.28515625" style="4" bestFit="1" customWidth="1"/>
    <col min="3" max="4" width="12.42578125" style="4" bestFit="1" customWidth="1"/>
    <col min="5" max="5" width="14.28515625" style="4" bestFit="1" customWidth="1"/>
    <col min="6" max="6" width="12.42578125" style="4" bestFit="1" customWidth="1"/>
    <col min="7" max="7" width="16.5703125" style="4" bestFit="1" customWidth="1"/>
    <col min="8" max="8" width="11.28515625" style="4" bestFit="1" customWidth="1"/>
    <col min="9" max="9" width="20.42578125" style="4" bestFit="1" customWidth="1"/>
    <col min="10" max="10" width="21.7109375" style="4" bestFit="1" customWidth="1"/>
    <col min="11" max="11" width="11.28515625" style="4" bestFit="1" customWidth="1"/>
    <col min="12" max="12" width="12.42578125" style="4" bestFit="1" customWidth="1"/>
    <col min="13" max="13" width="21.85546875" style="4" bestFit="1" customWidth="1"/>
    <col min="14" max="14" width="11.28515625" style="4" bestFit="1" customWidth="1"/>
    <col min="15" max="22" width="14.42578125" style="4" customWidth="1"/>
    <col min="23" max="23" width="23.85546875" style="4" bestFit="1" customWidth="1"/>
    <col min="24" max="25" width="22" style="4" bestFit="1" customWidth="1"/>
    <col min="26" max="26" width="10" style="4" bestFit="1" customWidth="1"/>
    <col min="27" max="27" width="12.42578125" style="4" bestFit="1" customWidth="1"/>
    <col min="28" max="28" width="11" style="4" bestFit="1" customWidth="1"/>
    <col min="29" max="29" width="14.85546875" style="4" bestFit="1" customWidth="1"/>
    <col min="30" max="31" width="11" style="4" bestFit="1" customWidth="1"/>
    <col min="32" max="32" width="10" style="4" bestFit="1" customWidth="1"/>
    <col min="33" max="33" width="12.42578125" style="4" bestFit="1" customWidth="1"/>
    <col min="34" max="34" width="11" style="4" bestFit="1" customWidth="1"/>
    <col min="35" max="36" width="10" style="4" bestFit="1" customWidth="1"/>
    <col min="37" max="37" width="11" style="4" bestFit="1" customWidth="1"/>
    <col min="38" max="39" width="12.42578125" style="4" bestFit="1" customWidth="1"/>
    <col min="40" max="40" width="10" style="4" bestFit="1" customWidth="1"/>
    <col min="41" max="269" width="9.140625" style="4"/>
    <col min="270" max="270" width="10.85546875" style="4" customWidth="1"/>
    <col min="271" max="271" width="16.7109375" style="4" customWidth="1"/>
    <col min="272" max="272" width="15" style="4" customWidth="1"/>
    <col min="273" max="273" width="17" style="4" customWidth="1"/>
    <col min="274" max="274" width="15" style="4" customWidth="1"/>
    <col min="275" max="275" width="17" style="4" customWidth="1"/>
    <col min="276" max="276" width="15" style="4" customWidth="1"/>
    <col min="277" max="277" width="17" style="4" customWidth="1"/>
    <col min="278" max="278" width="15" style="4" customWidth="1"/>
    <col min="279" max="279" width="17" style="4" customWidth="1"/>
    <col min="280" max="280" width="15" style="4" customWidth="1"/>
    <col min="281" max="281" width="17" style="4" customWidth="1"/>
    <col min="282" max="282" width="15" style="4" customWidth="1"/>
    <col min="283" max="283" width="17" style="4" customWidth="1"/>
    <col min="284" max="284" width="15" style="4" customWidth="1"/>
    <col min="285" max="285" width="17" style="4" customWidth="1"/>
    <col min="286" max="525" width="9.140625" style="4"/>
    <col min="526" max="526" width="10.85546875" style="4" customWidth="1"/>
    <col min="527" max="527" width="16.7109375" style="4" customWidth="1"/>
    <col min="528" max="528" width="15" style="4" customWidth="1"/>
    <col min="529" max="529" width="17" style="4" customWidth="1"/>
    <col min="530" max="530" width="15" style="4" customWidth="1"/>
    <col min="531" max="531" width="17" style="4" customWidth="1"/>
    <col min="532" max="532" width="15" style="4" customWidth="1"/>
    <col min="533" max="533" width="17" style="4" customWidth="1"/>
    <col min="534" max="534" width="15" style="4" customWidth="1"/>
    <col min="535" max="535" width="17" style="4" customWidth="1"/>
    <col min="536" max="536" width="15" style="4" customWidth="1"/>
    <col min="537" max="537" width="17" style="4" customWidth="1"/>
    <col min="538" max="538" width="15" style="4" customWidth="1"/>
    <col min="539" max="539" width="17" style="4" customWidth="1"/>
    <col min="540" max="540" width="15" style="4" customWidth="1"/>
    <col min="541" max="541" width="17" style="4" customWidth="1"/>
    <col min="542" max="781" width="9.140625" style="4"/>
    <col min="782" max="782" width="10.85546875" style="4" customWidth="1"/>
    <col min="783" max="783" width="16.7109375" style="4" customWidth="1"/>
    <col min="784" max="784" width="15" style="4" customWidth="1"/>
    <col min="785" max="785" width="17" style="4" customWidth="1"/>
    <col min="786" max="786" width="15" style="4" customWidth="1"/>
    <col min="787" max="787" width="17" style="4" customWidth="1"/>
    <col min="788" max="788" width="15" style="4" customWidth="1"/>
    <col min="789" max="789" width="17" style="4" customWidth="1"/>
    <col min="790" max="790" width="15" style="4" customWidth="1"/>
    <col min="791" max="791" width="17" style="4" customWidth="1"/>
    <col min="792" max="792" width="15" style="4" customWidth="1"/>
    <col min="793" max="793" width="17" style="4" customWidth="1"/>
    <col min="794" max="794" width="15" style="4" customWidth="1"/>
    <col min="795" max="795" width="17" style="4" customWidth="1"/>
    <col min="796" max="796" width="15" style="4" customWidth="1"/>
    <col min="797" max="797" width="17" style="4" customWidth="1"/>
    <col min="798" max="1037" width="9.140625" style="4"/>
    <col min="1038" max="1038" width="10.85546875" style="4" customWidth="1"/>
    <col min="1039" max="1039" width="16.7109375" style="4" customWidth="1"/>
    <col min="1040" max="1040" width="15" style="4" customWidth="1"/>
    <col min="1041" max="1041" width="17" style="4" customWidth="1"/>
    <col min="1042" max="1042" width="15" style="4" customWidth="1"/>
    <col min="1043" max="1043" width="17" style="4" customWidth="1"/>
    <col min="1044" max="1044" width="15" style="4" customWidth="1"/>
    <col min="1045" max="1045" width="17" style="4" customWidth="1"/>
    <col min="1046" max="1046" width="15" style="4" customWidth="1"/>
    <col min="1047" max="1047" width="17" style="4" customWidth="1"/>
    <col min="1048" max="1048" width="15" style="4" customWidth="1"/>
    <col min="1049" max="1049" width="17" style="4" customWidth="1"/>
    <col min="1050" max="1050" width="15" style="4" customWidth="1"/>
    <col min="1051" max="1051" width="17" style="4" customWidth="1"/>
    <col min="1052" max="1052" width="15" style="4" customWidth="1"/>
    <col min="1053" max="1053" width="17" style="4" customWidth="1"/>
    <col min="1054" max="1293" width="9.140625" style="4"/>
    <col min="1294" max="1294" width="10.85546875" style="4" customWidth="1"/>
    <col min="1295" max="1295" width="16.7109375" style="4" customWidth="1"/>
    <col min="1296" max="1296" width="15" style="4" customWidth="1"/>
    <col min="1297" max="1297" width="17" style="4" customWidth="1"/>
    <col min="1298" max="1298" width="15" style="4" customWidth="1"/>
    <col min="1299" max="1299" width="17" style="4" customWidth="1"/>
    <col min="1300" max="1300" width="15" style="4" customWidth="1"/>
    <col min="1301" max="1301" width="17" style="4" customWidth="1"/>
    <col min="1302" max="1302" width="15" style="4" customWidth="1"/>
    <col min="1303" max="1303" width="17" style="4" customWidth="1"/>
    <col min="1304" max="1304" width="15" style="4" customWidth="1"/>
    <col min="1305" max="1305" width="17" style="4" customWidth="1"/>
    <col min="1306" max="1306" width="15" style="4" customWidth="1"/>
    <col min="1307" max="1307" width="17" style="4" customWidth="1"/>
    <col min="1308" max="1308" width="15" style="4" customWidth="1"/>
    <col min="1309" max="1309" width="17" style="4" customWidth="1"/>
    <col min="1310" max="1549" width="9.140625" style="4"/>
    <col min="1550" max="1550" width="10.85546875" style="4" customWidth="1"/>
    <col min="1551" max="1551" width="16.7109375" style="4" customWidth="1"/>
    <col min="1552" max="1552" width="15" style="4" customWidth="1"/>
    <col min="1553" max="1553" width="17" style="4" customWidth="1"/>
    <col min="1554" max="1554" width="15" style="4" customWidth="1"/>
    <col min="1555" max="1555" width="17" style="4" customWidth="1"/>
    <col min="1556" max="1556" width="15" style="4" customWidth="1"/>
    <col min="1557" max="1557" width="17" style="4" customWidth="1"/>
    <col min="1558" max="1558" width="15" style="4" customWidth="1"/>
    <col min="1559" max="1559" width="17" style="4" customWidth="1"/>
    <col min="1560" max="1560" width="15" style="4" customWidth="1"/>
    <col min="1561" max="1561" width="17" style="4" customWidth="1"/>
    <col min="1562" max="1562" width="15" style="4" customWidth="1"/>
    <col min="1563" max="1563" width="17" style="4" customWidth="1"/>
    <col min="1564" max="1564" width="15" style="4" customWidth="1"/>
    <col min="1565" max="1565" width="17" style="4" customWidth="1"/>
    <col min="1566" max="1805" width="9.140625" style="4"/>
    <col min="1806" max="1806" width="10.85546875" style="4" customWidth="1"/>
    <col min="1807" max="1807" width="16.7109375" style="4" customWidth="1"/>
    <col min="1808" max="1808" width="15" style="4" customWidth="1"/>
    <col min="1809" max="1809" width="17" style="4" customWidth="1"/>
    <col min="1810" max="1810" width="15" style="4" customWidth="1"/>
    <col min="1811" max="1811" width="17" style="4" customWidth="1"/>
    <col min="1812" max="1812" width="15" style="4" customWidth="1"/>
    <col min="1813" max="1813" width="17" style="4" customWidth="1"/>
    <col min="1814" max="1814" width="15" style="4" customWidth="1"/>
    <col min="1815" max="1815" width="17" style="4" customWidth="1"/>
    <col min="1816" max="1816" width="15" style="4" customWidth="1"/>
    <col min="1817" max="1817" width="17" style="4" customWidth="1"/>
    <col min="1818" max="1818" width="15" style="4" customWidth="1"/>
    <col min="1819" max="1819" width="17" style="4" customWidth="1"/>
    <col min="1820" max="1820" width="15" style="4" customWidth="1"/>
    <col min="1821" max="1821" width="17" style="4" customWidth="1"/>
    <col min="1822" max="2061" width="9.140625" style="4"/>
    <col min="2062" max="2062" width="10.85546875" style="4" customWidth="1"/>
    <col min="2063" max="2063" width="16.7109375" style="4" customWidth="1"/>
    <col min="2064" max="2064" width="15" style="4" customWidth="1"/>
    <col min="2065" max="2065" width="17" style="4" customWidth="1"/>
    <col min="2066" max="2066" width="15" style="4" customWidth="1"/>
    <col min="2067" max="2067" width="17" style="4" customWidth="1"/>
    <col min="2068" max="2068" width="15" style="4" customWidth="1"/>
    <col min="2069" max="2069" width="17" style="4" customWidth="1"/>
    <col min="2070" max="2070" width="15" style="4" customWidth="1"/>
    <col min="2071" max="2071" width="17" style="4" customWidth="1"/>
    <col min="2072" max="2072" width="15" style="4" customWidth="1"/>
    <col min="2073" max="2073" width="17" style="4" customWidth="1"/>
    <col min="2074" max="2074" width="15" style="4" customWidth="1"/>
    <col min="2075" max="2075" width="17" style="4" customWidth="1"/>
    <col min="2076" max="2076" width="15" style="4" customWidth="1"/>
    <col min="2077" max="2077" width="17" style="4" customWidth="1"/>
    <col min="2078" max="2317" width="9.140625" style="4"/>
    <col min="2318" max="2318" width="10.85546875" style="4" customWidth="1"/>
    <col min="2319" max="2319" width="16.7109375" style="4" customWidth="1"/>
    <col min="2320" max="2320" width="15" style="4" customWidth="1"/>
    <col min="2321" max="2321" width="17" style="4" customWidth="1"/>
    <col min="2322" max="2322" width="15" style="4" customWidth="1"/>
    <col min="2323" max="2323" width="17" style="4" customWidth="1"/>
    <col min="2324" max="2324" width="15" style="4" customWidth="1"/>
    <col min="2325" max="2325" width="17" style="4" customWidth="1"/>
    <col min="2326" max="2326" width="15" style="4" customWidth="1"/>
    <col min="2327" max="2327" width="17" style="4" customWidth="1"/>
    <col min="2328" max="2328" width="15" style="4" customWidth="1"/>
    <col min="2329" max="2329" width="17" style="4" customWidth="1"/>
    <col min="2330" max="2330" width="15" style="4" customWidth="1"/>
    <col min="2331" max="2331" width="17" style="4" customWidth="1"/>
    <col min="2332" max="2332" width="15" style="4" customWidth="1"/>
    <col min="2333" max="2333" width="17" style="4" customWidth="1"/>
    <col min="2334" max="2573" width="9.140625" style="4"/>
    <col min="2574" max="2574" width="10.85546875" style="4" customWidth="1"/>
    <col min="2575" max="2575" width="16.7109375" style="4" customWidth="1"/>
    <col min="2576" max="2576" width="15" style="4" customWidth="1"/>
    <col min="2577" max="2577" width="17" style="4" customWidth="1"/>
    <col min="2578" max="2578" width="15" style="4" customWidth="1"/>
    <col min="2579" max="2579" width="17" style="4" customWidth="1"/>
    <col min="2580" max="2580" width="15" style="4" customWidth="1"/>
    <col min="2581" max="2581" width="17" style="4" customWidth="1"/>
    <col min="2582" max="2582" width="15" style="4" customWidth="1"/>
    <col min="2583" max="2583" width="17" style="4" customWidth="1"/>
    <col min="2584" max="2584" width="15" style="4" customWidth="1"/>
    <col min="2585" max="2585" width="17" style="4" customWidth="1"/>
    <col min="2586" max="2586" width="15" style="4" customWidth="1"/>
    <col min="2587" max="2587" width="17" style="4" customWidth="1"/>
    <col min="2588" max="2588" width="15" style="4" customWidth="1"/>
    <col min="2589" max="2589" width="17" style="4" customWidth="1"/>
    <col min="2590" max="2829" width="9.140625" style="4"/>
    <col min="2830" max="2830" width="10.85546875" style="4" customWidth="1"/>
    <col min="2831" max="2831" width="16.7109375" style="4" customWidth="1"/>
    <col min="2832" max="2832" width="15" style="4" customWidth="1"/>
    <col min="2833" max="2833" width="17" style="4" customWidth="1"/>
    <col min="2834" max="2834" width="15" style="4" customWidth="1"/>
    <col min="2835" max="2835" width="17" style="4" customWidth="1"/>
    <col min="2836" max="2836" width="15" style="4" customWidth="1"/>
    <col min="2837" max="2837" width="17" style="4" customWidth="1"/>
    <col min="2838" max="2838" width="15" style="4" customWidth="1"/>
    <col min="2839" max="2839" width="17" style="4" customWidth="1"/>
    <col min="2840" max="2840" width="15" style="4" customWidth="1"/>
    <col min="2841" max="2841" width="17" style="4" customWidth="1"/>
    <col min="2842" max="2842" width="15" style="4" customWidth="1"/>
    <col min="2843" max="2843" width="17" style="4" customWidth="1"/>
    <col min="2844" max="2844" width="15" style="4" customWidth="1"/>
    <col min="2845" max="2845" width="17" style="4" customWidth="1"/>
    <col min="2846" max="3085" width="9.140625" style="4"/>
    <col min="3086" max="3086" width="10.85546875" style="4" customWidth="1"/>
    <col min="3087" max="3087" width="16.7109375" style="4" customWidth="1"/>
    <col min="3088" max="3088" width="15" style="4" customWidth="1"/>
    <col min="3089" max="3089" width="17" style="4" customWidth="1"/>
    <col min="3090" max="3090" width="15" style="4" customWidth="1"/>
    <col min="3091" max="3091" width="17" style="4" customWidth="1"/>
    <col min="3092" max="3092" width="15" style="4" customWidth="1"/>
    <col min="3093" max="3093" width="17" style="4" customWidth="1"/>
    <col min="3094" max="3094" width="15" style="4" customWidth="1"/>
    <col min="3095" max="3095" width="17" style="4" customWidth="1"/>
    <col min="3096" max="3096" width="15" style="4" customWidth="1"/>
    <col min="3097" max="3097" width="17" style="4" customWidth="1"/>
    <col min="3098" max="3098" width="15" style="4" customWidth="1"/>
    <col min="3099" max="3099" width="17" style="4" customWidth="1"/>
    <col min="3100" max="3100" width="15" style="4" customWidth="1"/>
    <col min="3101" max="3101" width="17" style="4" customWidth="1"/>
    <col min="3102" max="3341" width="9.140625" style="4"/>
    <col min="3342" max="3342" width="10.85546875" style="4" customWidth="1"/>
    <col min="3343" max="3343" width="16.7109375" style="4" customWidth="1"/>
    <col min="3344" max="3344" width="15" style="4" customWidth="1"/>
    <col min="3345" max="3345" width="17" style="4" customWidth="1"/>
    <col min="3346" max="3346" width="15" style="4" customWidth="1"/>
    <col min="3347" max="3347" width="17" style="4" customWidth="1"/>
    <col min="3348" max="3348" width="15" style="4" customWidth="1"/>
    <col min="3349" max="3349" width="17" style="4" customWidth="1"/>
    <col min="3350" max="3350" width="15" style="4" customWidth="1"/>
    <col min="3351" max="3351" width="17" style="4" customWidth="1"/>
    <col min="3352" max="3352" width="15" style="4" customWidth="1"/>
    <col min="3353" max="3353" width="17" style="4" customWidth="1"/>
    <col min="3354" max="3354" width="15" style="4" customWidth="1"/>
    <col min="3355" max="3355" width="17" style="4" customWidth="1"/>
    <col min="3356" max="3356" width="15" style="4" customWidth="1"/>
    <col min="3357" max="3357" width="17" style="4" customWidth="1"/>
    <col min="3358" max="3597" width="9.140625" style="4"/>
    <col min="3598" max="3598" width="10.85546875" style="4" customWidth="1"/>
    <col min="3599" max="3599" width="16.7109375" style="4" customWidth="1"/>
    <col min="3600" max="3600" width="15" style="4" customWidth="1"/>
    <col min="3601" max="3601" width="17" style="4" customWidth="1"/>
    <col min="3602" max="3602" width="15" style="4" customWidth="1"/>
    <col min="3603" max="3603" width="17" style="4" customWidth="1"/>
    <col min="3604" max="3604" width="15" style="4" customWidth="1"/>
    <col min="3605" max="3605" width="17" style="4" customWidth="1"/>
    <col min="3606" max="3606" width="15" style="4" customWidth="1"/>
    <col min="3607" max="3607" width="17" style="4" customWidth="1"/>
    <col min="3608" max="3608" width="15" style="4" customWidth="1"/>
    <col min="3609" max="3609" width="17" style="4" customWidth="1"/>
    <col min="3610" max="3610" width="15" style="4" customWidth="1"/>
    <col min="3611" max="3611" width="17" style="4" customWidth="1"/>
    <col min="3612" max="3612" width="15" style="4" customWidth="1"/>
    <col min="3613" max="3613" width="17" style="4" customWidth="1"/>
    <col min="3614" max="3853" width="9.140625" style="4"/>
    <col min="3854" max="3854" width="10.85546875" style="4" customWidth="1"/>
    <col min="3855" max="3855" width="16.7109375" style="4" customWidth="1"/>
    <col min="3856" max="3856" width="15" style="4" customWidth="1"/>
    <col min="3857" max="3857" width="17" style="4" customWidth="1"/>
    <col min="3858" max="3858" width="15" style="4" customWidth="1"/>
    <col min="3859" max="3859" width="17" style="4" customWidth="1"/>
    <col min="3860" max="3860" width="15" style="4" customWidth="1"/>
    <col min="3861" max="3861" width="17" style="4" customWidth="1"/>
    <col min="3862" max="3862" width="15" style="4" customWidth="1"/>
    <col min="3863" max="3863" width="17" style="4" customWidth="1"/>
    <col min="3864" max="3864" width="15" style="4" customWidth="1"/>
    <col min="3865" max="3865" width="17" style="4" customWidth="1"/>
    <col min="3866" max="3866" width="15" style="4" customWidth="1"/>
    <col min="3867" max="3867" width="17" style="4" customWidth="1"/>
    <col min="3868" max="3868" width="15" style="4" customWidth="1"/>
    <col min="3869" max="3869" width="17" style="4" customWidth="1"/>
    <col min="3870" max="4109" width="9.140625" style="4"/>
    <col min="4110" max="4110" width="10.85546875" style="4" customWidth="1"/>
    <col min="4111" max="4111" width="16.7109375" style="4" customWidth="1"/>
    <col min="4112" max="4112" width="15" style="4" customWidth="1"/>
    <col min="4113" max="4113" width="17" style="4" customWidth="1"/>
    <col min="4114" max="4114" width="15" style="4" customWidth="1"/>
    <col min="4115" max="4115" width="17" style="4" customWidth="1"/>
    <col min="4116" max="4116" width="15" style="4" customWidth="1"/>
    <col min="4117" max="4117" width="17" style="4" customWidth="1"/>
    <col min="4118" max="4118" width="15" style="4" customWidth="1"/>
    <col min="4119" max="4119" width="17" style="4" customWidth="1"/>
    <col min="4120" max="4120" width="15" style="4" customWidth="1"/>
    <col min="4121" max="4121" width="17" style="4" customWidth="1"/>
    <col min="4122" max="4122" width="15" style="4" customWidth="1"/>
    <col min="4123" max="4123" width="17" style="4" customWidth="1"/>
    <col min="4124" max="4124" width="15" style="4" customWidth="1"/>
    <col min="4125" max="4125" width="17" style="4" customWidth="1"/>
    <col min="4126" max="4365" width="9.140625" style="4"/>
    <col min="4366" max="4366" width="10.85546875" style="4" customWidth="1"/>
    <col min="4367" max="4367" width="16.7109375" style="4" customWidth="1"/>
    <col min="4368" max="4368" width="15" style="4" customWidth="1"/>
    <col min="4369" max="4369" width="17" style="4" customWidth="1"/>
    <col min="4370" max="4370" width="15" style="4" customWidth="1"/>
    <col min="4371" max="4371" width="17" style="4" customWidth="1"/>
    <col min="4372" max="4372" width="15" style="4" customWidth="1"/>
    <col min="4373" max="4373" width="17" style="4" customWidth="1"/>
    <col min="4374" max="4374" width="15" style="4" customWidth="1"/>
    <col min="4375" max="4375" width="17" style="4" customWidth="1"/>
    <col min="4376" max="4376" width="15" style="4" customWidth="1"/>
    <col min="4377" max="4377" width="17" style="4" customWidth="1"/>
    <col min="4378" max="4378" width="15" style="4" customWidth="1"/>
    <col min="4379" max="4379" width="17" style="4" customWidth="1"/>
    <col min="4380" max="4380" width="15" style="4" customWidth="1"/>
    <col min="4381" max="4381" width="17" style="4" customWidth="1"/>
    <col min="4382" max="4621" width="9.140625" style="4"/>
    <col min="4622" max="4622" width="10.85546875" style="4" customWidth="1"/>
    <col min="4623" max="4623" width="16.7109375" style="4" customWidth="1"/>
    <col min="4624" max="4624" width="15" style="4" customWidth="1"/>
    <col min="4625" max="4625" width="17" style="4" customWidth="1"/>
    <col min="4626" max="4626" width="15" style="4" customWidth="1"/>
    <col min="4627" max="4627" width="17" style="4" customWidth="1"/>
    <col min="4628" max="4628" width="15" style="4" customWidth="1"/>
    <col min="4629" max="4629" width="17" style="4" customWidth="1"/>
    <col min="4630" max="4630" width="15" style="4" customWidth="1"/>
    <col min="4631" max="4631" width="17" style="4" customWidth="1"/>
    <col min="4632" max="4632" width="15" style="4" customWidth="1"/>
    <col min="4633" max="4633" width="17" style="4" customWidth="1"/>
    <col min="4634" max="4634" width="15" style="4" customWidth="1"/>
    <col min="4635" max="4635" width="17" style="4" customWidth="1"/>
    <col min="4636" max="4636" width="15" style="4" customWidth="1"/>
    <col min="4637" max="4637" width="17" style="4" customWidth="1"/>
    <col min="4638" max="4877" width="9.140625" style="4"/>
    <col min="4878" max="4878" width="10.85546875" style="4" customWidth="1"/>
    <col min="4879" max="4879" width="16.7109375" style="4" customWidth="1"/>
    <col min="4880" max="4880" width="15" style="4" customWidth="1"/>
    <col min="4881" max="4881" width="17" style="4" customWidth="1"/>
    <col min="4882" max="4882" width="15" style="4" customWidth="1"/>
    <col min="4883" max="4883" width="17" style="4" customWidth="1"/>
    <col min="4884" max="4884" width="15" style="4" customWidth="1"/>
    <col min="4885" max="4885" width="17" style="4" customWidth="1"/>
    <col min="4886" max="4886" width="15" style="4" customWidth="1"/>
    <col min="4887" max="4887" width="17" style="4" customWidth="1"/>
    <col min="4888" max="4888" width="15" style="4" customWidth="1"/>
    <col min="4889" max="4889" width="17" style="4" customWidth="1"/>
    <col min="4890" max="4890" width="15" style="4" customWidth="1"/>
    <col min="4891" max="4891" width="17" style="4" customWidth="1"/>
    <col min="4892" max="4892" width="15" style="4" customWidth="1"/>
    <col min="4893" max="4893" width="17" style="4" customWidth="1"/>
    <col min="4894" max="5133" width="9.140625" style="4"/>
    <col min="5134" max="5134" width="10.85546875" style="4" customWidth="1"/>
    <col min="5135" max="5135" width="16.7109375" style="4" customWidth="1"/>
    <col min="5136" max="5136" width="15" style="4" customWidth="1"/>
    <col min="5137" max="5137" width="17" style="4" customWidth="1"/>
    <col min="5138" max="5138" width="15" style="4" customWidth="1"/>
    <col min="5139" max="5139" width="17" style="4" customWidth="1"/>
    <col min="5140" max="5140" width="15" style="4" customWidth="1"/>
    <col min="5141" max="5141" width="17" style="4" customWidth="1"/>
    <col min="5142" max="5142" width="15" style="4" customWidth="1"/>
    <col min="5143" max="5143" width="17" style="4" customWidth="1"/>
    <col min="5144" max="5144" width="15" style="4" customWidth="1"/>
    <col min="5145" max="5145" width="17" style="4" customWidth="1"/>
    <col min="5146" max="5146" width="15" style="4" customWidth="1"/>
    <col min="5147" max="5147" width="17" style="4" customWidth="1"/>
    <col min="5148" max="5148" width="15" style="4" customWidth="1"/>
    <col min="5149" max="5149" width="17" style="4" customWidth="1"/>
    <col min="5150" max="5389" width="9.140625" style="4"/>
    <col min="5390" max="5390" width="10.85546875" style="4" customWidth="1"/>
    <col min="5391" max="5391" width="16.7109375" style="4" customWidth="1"/>
    <col min="5392" max="5392" width="15" style="4" customWidth="1"/>
    <col min="5393" max="5393" width="17" style="4" customWidth="1"/>
    <col min="5394" max="5394" width="15" style="4" customWidth="1"/>
    <col min="5395" max="5395" width="17" style="4" customWidth="1"/>
    <col min="5396" max="5396" width="15" style="4" customWidth="1"/>
    <col min="5397" max="5397" width="17" style="4" customWidth="1"/>
    <col min="5398" max="5398" width="15" style="4" customWidth="1"/>
    <col min="5399" max="5399" width="17" style="4" customWidth="1"/>
    <col min="5400" max="5400" width="15" style="4" customWidth="1"/>
    <col min="5401" max="5401" width="17" style="4" customWidth="1"/>
    <col min="5402" max="5402" width="15" style="4" customWidth="1"/>
    <col min="5403" max="5403" width="17" style="4" customWidth="1"/>
    <col min="5404" max="5404" width="15" style="4" customWidth="1"/>
    <col min="5405" max="5405" width="17" style="4" customWidth="1"/>
    <col min="5406" max="5645" width="9.140625" style="4"/>
    <col min="5646" max="5646" width="10.85546875" style="4" customWidth="1"/>
    <col min="5647" max="5647" width="16.7109375" style="4" customWidth="1"/>
    <col min="5648" max="5648" width="15" style="4" customWidth="1"/>
    <col min="5649" max="5649" width="17" style="4" customWidth="1"/>
    <col min="5650" max="5650" width="15" style="4" customWidth="1"/>
    <col min="5651" max="5651" width="17" style="4" customWidth="1"/>
    <col min="5652" max="5652" width="15" style="4" customWidth="1"/>
    <col min="5653" max="5653" width="17" style="4" customWidth="1"/>
    <col min="5654" max="5654" width="15" style="4" customWidth="1"/>
    <col min="5655" max="5655" width="17" style="4" customWidth="1"/>
    <col min="5656" max="5656" width="15" style="4" customWidth="1"/>
    <col min="5657" max="5657" width="17" style="4" customWidth="1"/>
    <col min="5658" max="5658" width="15" style="4" customWidth="1"/>
    <col min="5659" max="5659" width="17" style="4" customWidth="1"/>
    <col min="5660" max="5660" width="15" style="4" customWidth="1"/>
    <col min="5661" max="5661" width="17" style="4" customWidth="1"/>
    <col min="5662" max="5901" width="9.140625" style="4"/>
    <col min="5902" max="5902" width="10.85546875" style="4" customWidth="1"/>
    <col min="5903" max="5903" width="16.7109375" style="4" customWidth="1"/>
    <col min="5904" max="5904" width="15" style="4" customWidth="1"/>
    <col min="5905" max="5905" width="17" style="4" customWidth="1"/>
    <col min="5906" max="5906" width="15" style="4" customWidth="1"/>
    <col min="5907" max="5907" width="17" style="4" customWidth="1"/>
    <col min="5908" max="5908" width="15" style="4" customWidth="1"/>
    <col min="5909" max="5909" width="17" style="4" customWidth="1"/>
    <col min="5910" max="5910" width="15" style="4" customWidth="1"/>
    <col min="5911" max="5911" width="17" style="4" customWidth="1"/>
    <col min="5912" max="5912" width="15" style="4" customWidth="1"/>
    <col min="5913" max="5913" width="17" style="4" customWidth="1"/>
    <col min="5914" max="5914" width="15" style="4" customWidth="1"/>
    <col min="5915" max="5915" width="17" style="4" customWidth="1"/>
    <col min="5916" max="5916" width="15" style="4" customWidth="1"/>
    <col min="5917" max="5917" width="17" style="4" customWidth="1"/>
    <col min="5918" max="6157" width="9.140625" style="4"/>
    <col min="6158" max="6158" width="10.85546875" style="4" customWidth="1"/>
    <col min="6159" max="6159" width="16.7109375" style="4" customWidth="1"/>
    <col min="6160" max="6160" width="15" style="4" customWidth="1"/>
    <col min="6161" max="6161" width="17" style="4" customWidth="1"/>
    <col min="6162" max="6162" width="15" style="4" customWidth="1"/>
    <col min="6163" max="6163" width="17" style="4" customWidth="1"/>
    <col min="6164" max="6164" width="15" style="4" customWidth="1"/>
    <col min="6165" max="6165" width="17" style="4" customWidth="1"/>
    <col min="6166" max="6166" width="15" style="4" customWidth="1"/>
    <col min="6167" max="6167" width="17" style="4" customWidth="1"/>
    <col min="6168" max="6168" width="15" style="4" customWidth="1"/>
    <col min="6169" max="6169" width="17" style="4" customWidth="1"/>
    <col min="6170" max="6170" width="15" style="4" customWidth="1"/>
    <col min="6171" max="6171" width="17" style="4" customWidth="1"/>
    <col min="6172" max="6172" width="15" style="4" customWidth="1"/>
    <col min="6173" max="6173" width="17" style="4" customWidth="1"/>
    <col min="6174" max="6413" width="9.140625" style="4"/>
    <col min="6414" max="6414" width="10.85546875" style="4" customWidth="1"/>
    <col min="6415" max="6415" width="16.7109375" style="4" customWidth="1"/>
    <col min="6416" max="6416" width="15" style="4" customWidth="1"/>
    <col min="6417" max="6417" width="17" style="4" customWidth="1"/>
    <col min="6418" max="6418" width="15" style="4" customWidth="1"/>
    <col min="6419" max="6419" width="17" style="4" customWidth="1"/>
    <col min="6420" max="6420" width="15" style="4" customWidth="1"/>
    <col min="6421" max="6421" width="17" style="4" customWidth="1"/>
    <col min="6422" max="6422" width="15" style="4" customWidth="1"/>
    <col min="6423" max="6423" width="17" style="4" customWidth="1"/>
    <col min="6424" max="6424" width="15" style="4" customWidth="1"/>
    <col min="6425" max="6425" width="17" style="4" customWidth="1"/>
    <col min="6426" max="6426" width="15" style="4" customWidth="1"/>
    <col min="6427" max="6427" width="17" style="4" customWidth="1"/>
    <col min="6428" max="6428" width="15" style="4" customWidth="1"/>
    <col min="6429" max="6429" width="17" style="4" customWidth="1"/>
    <col min="6430" max="6669" width="9.140625" style="4"/>
    <col min="6670" max="6670" width="10.85546875" style="4" customWidth="1"/>
    <col min="6671" max="6671" width="16.7109375" style="4" customWidth="1"/>
    <col min="6672" max="6672" width="15" style="4" customWidth="1"/>
    <col min="6673" max="6673" width="17" style="4" customWidth="1"/>
    <col min="6674" max="6674" width="15" style="4" customWidth="1"/>
    <col min="6675" max="6675" width="17" style="4" customWidth="1"/>
    <col min="6676" max="6676" width="15" style="4" customWidth="1"/>
    <col min="6677" max="6677" width="17" style="4" customWidth="1"/>
    <col min="6678" max="6678" width="15" style="4" customWidth="1"/>
    <col min="6679" max="6679" width="17" style="4" customWidth="1"/>
    <col min="6680" max="6680" width="15" style="4" customWidth="1"/>
    <col min="6681" max="6681" width="17" style="4" customWidth="1"/>
    <col min="6682" max="6682" width="15" style="4" customWidth="1"/>
    <col min="6683" max="6683" width="17" style="4" customWidth="1"/>
    <col min="6684" max="6684" width="15" style="4" customWidth="1"/>
    <col min="6685" max="6685" width="17" style="4" customWidth="1"/>
    <col min="6686" max="6925" width="9.140625" style="4"/>
    <col min="6926" max="6926" width="10.85546875" style="4" customWidth="1"/>
    <col min="6927" max="6927" width="16.7109375" style="4" customWidth="1"/>
    <col min="6928" max="6928" width="15" style="4" customWidth="1"/>
    <col min="6929" max="6929" width="17" style="4" customWidth="1"/>
    <col min="6930" max="6930" width="15" style="4" customWidth="1"/>
    <col min="6931" max="6931" width="17" style="4" customWidth="1"/>
    <col min="6932" max="6932" width="15" style="4" customWidth="1"/>
    <col min="6933" max="6933" width="17" style="4" customWidth="1"/>
    <col min="6934" max="6934" width="15" style="4" customWidth="1"/>
    <col min="6935" max="6935" width="17" style="4" customWidth="1"/>
    <col min="6936" max="6936" width="15" style="4" customWidth="1"/>
    <col min="6937" max="6937" width="17" style="4" customWidth="1"/>
    <col min="6938" max="6938" width="15" style="4" customWidth="1"/>
    <col min="6939" max="6939" width="17" style="4" customWidth="1"/>
    <col min="6940" max="6940" width="15" style="4" customWidth="1"/>
    <col min="6941" max="6941" width="17" style="4" customWidth="1"/>
    <col min="6942" max="7181" width="9.140625" style="4"/>
    <col min="7182" max="7182" width="10.85546875" style="4" customWidth="1"/>
    <col min="7183" max="7183" width="16.7109375" style="4" customWidth="1"/>
    <col min="7184" max="7184" width="15" style="4" customWidth="1"/>
    <col min="7185" max="7185" width="17" style="4" customWidth="1"/>
    <col min="7186" max="7186" width="15" style="4" customWidth="1"/>
    <col min="7187" max="7187" width="17" style="4" customWidth="1"/>
    <col min="7188" max="7188" width="15" style="4" customWidth="1"/>
    <col min="7189" max="7189" width="17" style="4" customWidth="1"/>
    <col min="7190" max="7190" width="15" style="4" customWidth="1"/>
    <col min="7191" max="7191" width="17" style="4" customWidth="1"/>
    <col min="7192" max="7192" width="15" style="4" customWidth="1"/>
    <col min="7193" max="7193" width="17" style="4" customWidth="1"/>
    <col min="7194" max="7194" width="15" style="4" customWidth="1"/>
    <col min="7195" max="7195" width="17" style="4" customWidth="1"/>
    <col min="7196" max="7196" width="15" style="4" customWidth="1"/>
    <col min="7197" max="7197" width="17" style="4" customWidth="1"/>
    <col min="7198" max="7437" width="9.140625" style="4"/>
    <col min="7438" max="7438" width="10.85546875" style="4" customWidth="1"/>
    <col min="7439" max="7439" width="16.7109375" style="4" customWidth="1"/>
    <col min="7440" max="7440" width="15" style="4" customWidth="1"/>
    <col min="7441" max="7441" width="17" style="4" customWidth="1"/>
    <col min="7442" max="7442" width="15" style="4" customWidth="1"/>
    <col min="7443" max="7443" width="17" style="4" customWidth="1"/>
    <col min="7444" max="7444" width="15" style="4" customWidth="1"/>
    <col min="7445" max="7445" width="17" style="4" customWidth="1"/>
    <col min="7446" max="7446" width="15" style="4" customWidth="1"/>
    <col min="7447" max="7447" width="17" style="4" customWidth="1"/>
    <col min="7448" max="7448" width="15" style="4" customWidth="1"/>
    <col min="7449" max="7449" width="17" style="4" customWidth="1"/>
    <col min="7450" max="7450" width="15" style="4" customWidth="1"/>
    <col min="7451" max="7451" width="17" style="4" customWidth="1"/>
    <col min="7452" max="7452" width="15" style="4" customWidth="1"/>
    <col min="7453" max="7453" width="17" style="4" customWidth="1"/>
    <col min="7454" max="7693" width="9.140625" style="4"/>
    <col min="7694" max="7694" width="10.85546875" style="4" customWidth="1"/>
    <col min="7695" max="7695" width="16.7109375" style="4" customWidth="1"/>
    <col min="7696" max="7696" width="15" style="4" customWidth="1"/>
    <col min="7697" max="7697" width="17" style="4" customWidth="1"/>
    <col min="7698" max="7698" width="15" style="4" customWidth="1"/>
    <col min="7699" max="7699" width="17" style="4" customWidth="1"/>
    <col min="7700" max="7700" width="15" style="4" customWidth="1"/>
    <col min="7701" max="7701" width="17" style="4" customWidth="1"/>
    <col min="7702" max="7702" width="15" style="4" customWidth="1"/>
    <col min="7703" max="7703" width="17" style="4" customWidth="1"/>
    <col min="7704" max="7704" width="15" style="4" customWidth="1"/>
    <col min="7705" max="7705" width="17" style="4" customWidth="1"/>
    <col min="7706" max="7706" width="15" style="4" customWidth="1"/>
    <col min="7707" max="7707" width="17" style="4" customWidth="1"/>
    <col min="7708" max="7708" width="15" style="4" customWidth="1"/>
    <col min="7709" max="7709" width="17" style="4" customWidth="1"/>
    <col min="7710" max="7949" width="9.140625" style="4"/>
    <col min="7950" max="7950" width="10.85546875" style="4" customWidth="1"/>
    <col min="7951" max="7951" width="16.7109375" style="4" customWidth="1"/>
    <col min="7952" max="7952" width="15" style="4" customWidth="1"/>
    <col min="7953" max="7953" width="17" style="4" customWidth="1"/>
    <col min="7954" max="7954" width="15" style="4" customWidth="1"/>
    <col min="7955" max="7955" width="17" style="4" customWidth="1"/>
    <col min="7956" max="7956" width="15" style="4" customWidth="1"/>
    <col min="7957" max="7957" width="17" style="4" customWidth="1"/>
    <col min="7958" max="7958" width="15" style="4" customWidth="1"/>
    <col min="7959" max="7959" width="17" style="4" customWidth="1"/>
    <col min="7960" max="7960" width="15" style="4" customWidth="1"/>
    <col min="7961" max="7961" width="17" style="4" customWidth="1"/>
    <col min="7962" max="7962" width="15" style="4" customWidth="1"/>
    <col min="7963" max="7963" width="17" style="4" customWidth="1"/>
    <col min="7964" max="7964" width="15" style="4" customWidth="1"/>
    <col min="7965" max="7965" width="17" style="4" customWidth="1"/>
    <col min="7966" max="8205" width="9.140625" style="4"/>
    <col min="8206" max="8206" width="10.85546875" style="4" customWidth="1"/>
    <col min="8207" max="8207" width="16.7109375" style="4" customWidth="1"/>
    <col min="8208" max="8208" width="15" style="4" customWidth="1"/>
    <col min="8209" max="8209" width="17" style="4" customWidth="1"/>
    <col min="8210" max="8210" width="15" style="4" customWidth="1"/>
    <col min="8211" max="8211" width="17" style="4" customWidth="1"/>
    <col min="8212" max="8212" width="15" style="4" customWidth="1"/>
    <col min="8213" max="8213" width="17" style="4" customWidth="1"/>
    <col min="8214" max="8214" width="15" style="4" customWidth="1"/>
    <col min="8215" max="8215" width="17" style="4" customWidth="1"/>
    <col min="8216" max="8216" width="15" style="4" customWidth="1"/>
    <col min="8217" max="8217" width="17" style="4" customWidth="1"/>
    <col min="8218" max="8218" width="15" style="4" customWidth="1"/>
    <col min="8219" max="8219" width="17" style="4" customWidth="1"/>
    <col min="8220" max="8220" width="15" style="4" customWidth="1"/>
    <col min="8221" max="8221" width="17" style="4" customWidth="1"/>
    <col min="8222" max="8461" width="9.140625" style="4"/>
    <col min="8462" max="8462" width="10.85546875" style="4" customWidth="1"/>
    <col min="8463" max="8463" width="16.7109375" style="4" customWidth="1"/>
    <col min="8464" max="8464" width="15" style="4" customWidth="1"/>
    <col min="8465" max="8465" width="17" style="4" customWidth="1"/>
    <col min="8466" max="8466" width="15" style="4" customWidth="1"/>
    <col min="8467" max="8467" width="17" style="4" customWidth="1"/>
    <col min="8468" max="8468" width="15" style="4" customWidth="1"/>
    <col min="8469" max="8469" width="17" style="4" customWidth="1"/>
    <col min="8470" max="8470" width="15" style="4" customWidth="1"/>
    <col min="8471" max="8471" width="17" style="4" customWidth="1"/>
    <col min="8472" max="8472" width="15" style="4" customWidth="1"/>
    <col min="8473" max="8473" width="17" style="4" customWidth="1"/>
    <col min="8474" max="8474" width="15" style="4" customWidth="1"/>
    <col min="8475" max="8475" width="17" style="4" customWidth="1"/>
    <col min="8476" max="8476" width="15" style="4" customWidth="1"/>
    <col min="8477" max="8477" width="17" style="4" customWidth="1"/>
    <col min="8478" max="8717" width="9.140625" style="4"/>
    <col min="8718" max="8718" width="10.85546875" style="4" customWidth="1"/>
    <col min="8719" max="8719" width="16.7109375" style="4" customWidth="1"/>
    <col min="8720" max="8720" width="15" style="4" customWidth="1"/>
    <col min="8721" max="8721" width="17" style="4" customWidth="1"/>
    <col min="8722" max="8722" width="15" style="4" customWidth="1"/>
    <col min="8723" max="8723" width="17" style="4" customWidth="1"/>
    <col min="8724" max="8724" width="15" style="4" customWidth="1"/>
    <col min="8725" max="8725" width="17" style="4" customWidth="1"/>
    <col min="8726" max="8726" width="15" style="4" customWidth="1"/>
    <col min="8727" max="8727" width="17" style="4" customWidth="1"/>
    <col min="8728" max="8728" width="15" style="4" customWidth="1"/>
    <col min="8729" max="8729" width="17" style="4" customWidth="1"/>
    <col min="8730" max="8730" width="15" style="4" customWidth="1"/>
    <col min="8731" max="8731" width="17" style="4" customWidth="1"/>
    <col min="8732" max="8732" width="15" style="4" customWidth="1"/>
    <col min="8733" max="8733" width="17" style="4" customWidth="1"/>
    <col min="8734" max="8973" width="9.140625" style="4"/>
    <col min="8974" max="8974" width="10.85546875" style="4" customWidth="1"/>
    <col min="8975" max="8975" width="16.7109375" style="4" customWidth="1"/>
    <col min="8976" max="8976" width="15" style="4" customWidth="1"/>
    <col min="8977" max="8977" width="17" style="4" customWidth="1"/>
    <col min="8978" max="8978" width="15" style="4" customWidth="1"/>
    <col min="8979" max="8979" width="17" style="4" customWidth="1"/>
    <col min="8980" max="8980" width="15" style="4" customWidth="1"/>
    <col min="8981" max="8981" width="17" style="4" customWidth="1"/>
    <col min="8982" max="8982" width="15" style="4" customWidth="1"/>
    <col min="8983" max="8983" width="17" style="4" customWidth="1"/>
    <col min="8984" max="8984" width="15" style="4" customWidth="1"/>
    <col min="8985" max="8985" width="17" style="4" customWidth="1"/>
    <col min="8986" max="8986" width="15" style="4" customWidth="1"/>
    <col min="8987" max="8987" width="17" style="4" customWidth="1"/>
    <col min="8988" max="8988" width="15" style="4" customWidth="1"/>
    <col min="8989" max="8989" width="17" style="4" customWidth="1"/>
    <col min="8990" max="9229" width="9.140625" style="4"/>
    <col min="9230" max="9230" width="10.85546875" style="4" customWidth="1"/>
    <col min="9231" max="9231" width="16.7109375" style="4" customWidth="1"/>
    <col min="9232" max="9232" width="15" style="4" customWidth="1"/>
    <col min="9233" max="9233" width="17" style="4" customWidth="1"/>
    <col min="9234" max="9234" width="15" style="4" customWidth="1"/>
    <col min="9235" max="9235" width="17" style="4" customWidth="1"/>
    <col min="9236" max="9236" width="15" style="4" customWidth="1"/>
    <col min="9237" max="9237" width="17" style="4" customWidth="1"/>
    <col min="9238" max="9238" width="15" style="4" customWidth="1"/>
    <col min="9239" max="9239" width="17" style="4" customWidth="1"/>
    <col min="9240" max="9240" width="15" style="4" customWidth="1"/>
    <col min="9241" max="9241" width="17" style="4" customWidth="1"/>
    <col min="9242" max="9242" width="15" style="4" customWidth="1"/>
    <col min="9243" max="9243" width="17" style="4" customWidth="1"/>
    <col min="9244" max="9244" width="15" style="4" customWidth="1"/>
    <col min="9245" max="9245" width="17" style="4" customWidth="1"/>
    <col min="9246" max="9485" width="9.140625" style="4"/>
    <col min="9486" max="9486" width="10.85546875" style="4" customWidth="1"/>
    <col min="9487" max="9487" width="16.7109375" style="4" customWidth="1"/>
    <col min="9488" max="9488" width="15" style="4" customWidth="1"/>
    <col min="9489" max="9489" width="17" style="4" customWidth="1"/>
    <col min="9490" max="9490" width="15" style="4" customWidth="1"/>
    <col min="9491" max="9491" width="17" style="4" customWidth="1"/>
    <col min="9492" max="9492" width="15" style="4" customWidth="1"/>
    <col min="9493" max="9493" width="17" style="4" customWidth="1"/>
    <col min="9494" max="9494" width="15" style="4" customWidth="1"/>
    <col min="9495" max="9495" width="17" style="4" customWidth="1"/>
    <col min="9496" max="9496" width="15" style="4" customWidth="1"/>
    <col min="9497" max="9497" width="17" style="4" customWidth="1"/>
    <col min="9498" max="9498" width="15" style="4" customWidth="1"/>
    <col min="9499" max="9499" width="17" style="4" customWidth="1"/>
    <col min="9500" max="9500" width="15" style="4" customWidth="1"/>
    <col min="9501" max="9501" width="17" style="4" customWidth="1"/>
    <col min="9502" max="9741" width="9.140625" style="4"/>
    <col min="9742" max="9742" width="10.85546875" style="4" customWidth="1"/>
    <col min="9743" max="9743" width="16.7109375" style="4" customWidth="1"/>
    <col min="9744" max="9744" width="15" style="4" customWidth="1"/>
    <col min="9745" max="9745" width="17" style="4" customWidth="1"/>
    <col min="9746" max="9746" width="15" style="4" customWidth="1"/>
    <col min="9747" max="9747" width="17" style="4" customWidth="1"/>
    <col min="9748" max="9748" width="15" style="4" customWidth="1"/>
    <col min="9749" max="9749" width="17" style="4" customWidth="1"/>
    <col min="9750" max="9750" width="15" style="4" customWidth="1"/>
    <col min="9751" max="9751" width="17" style="4" customWidth="1"/>
    <col min="9752" max="9752" width="15" style="4" customWidth="1"/>
    <col min="9753" max="9753" width="17" style="4" customWidth="1"/>
    <col min="9754" max="9754" width="15" style="4" customWidth="1"/>
    <col min="9755" max="9755" width="17" style="4" customWidth="1"/>
    <col min="9756" max="9756" width="15" style="4" customWidth="1"/>
    <col min="9757" max="9757" width="17" style="4" customWidth="1"/>
    <col min="9758" max="9997" width="9.140625" style="4"/>
    <col min="9998" max="9998" width="10.85546875" style="4" customWidth="1"/>
    <col min="9999" max="9999" width="16.7109375" style="4" customWidth="1"/>
    <col min="10000" max="10000" width="15" style="4" customWidth="1"/>
    <col min="10001" max="10001" width="17" style="4" customWidth="1"/>
    <col min="10002" max="10002" width="15" style="4" customWidth="1"/>
    <col min="10003" max="10003" width="17" style="4" customWidth="1"/>
    <col min="10004" max="10004" width="15" style="4" customWidth="1"/>
    <col min="10005" max="10005" width="17" style="4" customWidth="1"/>
    <col min="10006" max="10006" width="15" style="4" customWidth="1"/>
    <col min="10007" max="10007" width="17" style="4" customWidth="1"/>
    <col min="10008" max="10008" width="15" style="4" customWidth="1"/>
    <col min="10009" max="10009" width="17" style="4" customWidth="1"/>
    <col min="10010" max="10010" width="15" style="4" customWidth="1"/>
    <col min="10011" max="10011" width="17" style="4" customWidth="1"/>
    <col min="10012" max="10012" width="15" style="4" customWidth="1"/>
    <col min="10013" max="10013" width="17" style="4" customWidth="1"/>
    <col min="10014" max="10253" width="9.140625" style="4"/>
    <col min="10254" max="10254" width="10.85546875" style="4" customWidth="1"/>
    <col min="10255" max="10255" width="16.7109375" style="4" customWidth="1"/>
    <col min="10256" max="10256" width="15" style="4" customWidth="1"/>
    <col min="10257" max="10257" width="17" style="4" customWidth="1"/>
    <col min="10258" max="10258" width="15" style="4" customWidth="1"/>
    <col min="10259" max="10259" width="17" style="4" customWidth="1"/>
    <col min="10260" max="10260" width="15" style="4" customWidth="1"/>
    <col min="10261" max="10261" width="17" style="4" customWidth="1"/>
    <col min="10262" max="10262" width="15" style="4" customWidth="1"/>
    <col min="10263" max="10263" width="17" style="4" customWidth="1"/>
    <col min="10264" max="10264" width="15" style="4" customWidth="1"/>
    <col min="10265" max="10265" width="17" style="4" customWidth="1"/>
    <col min="10266" max="10266" width="15" style="4" customWidth="1"/>
    <col min="10267" max="10267" width="17" style="4" customWidth="1"/>
    <col min="10268" max="10268" width="15" style="4" customWidth="1"/>
    <col min="10269" max="10269" width="17" style="4" customWidth="1"/>
    <col min="10270" max="10509" width="9.140625" style="4"/>
    <col min="10510" max="10510" width="10.85546875" style="4" customWidth="1"/>
    <col min="10511" max="10511" width="16.7109375" style="4" customWidth="1"/>
    <col min="10512" max="10512" width="15" style="4" customWidth="1"/>
    <col min="10513" max="10513" width="17" style="4" customWidth="1"/>
    <col min="10514" max="10514" width="15" style="4" customWidth="1"/>
    <col min="10515" max="10515" width="17" style="4" customWidth="1"/>
    <col min="10516" max="10516" width="15" style="4" customWidth="1"/>
    <col min="10517" max="10517" width="17" style="4" customWidth="1"/>
    <col min="10518" max="10518" width="15" style="4" customWidth="1"/>
    <col min="10519" max="10519" width="17" style="4" customWidth="1"/>
    <col min="10520" max="10520" width="15" style="4" customWidth="1"/>
    <col min="10521" max="10521" width="17" style="4" customWidth="1"/>
    <col min="10522" max="10522" width="15" style="4" customWidth="1"/>
    <col min="10523" max="10523" width="17" style="4" customWidth="1"/>
    <col min="10524" max="10524" width="15" style="4" customWidth="1"/>
    <col min="10525" max="10525" width="17" style="4" customWidth="1"/>
    <col min="10526" max="10765" width="9.140625" style="4"/>
    <col min="10766" max="10766" width="10.85546875" style="4" customWidth="1"/>
    <col min="10767" max="10767" width="16.7109375" style="4" customWidth="1"/>
    <col min="10768" max="10768" width="15" style="4" customWidth="1"/>
    <col min="10769" max="10769" width="17" style="4" customWidth="1"/>
    <col min="10770" max="10770" width="15" style="4" customWidth="1"/>
    <col min="10771" max="10771" width="17" style="4" customWidth="1"/>
    <col min="10772" max="10772" width="15" style="4" customWidth="1"/>
    <col min="10773" max="10773" width="17" style="4" customWidth="1"/>
    <col min="10774" max="10774" width="15" style="4" customWidth="1"/>
    <col min="10775" max="10775" width="17" style="4" customWidth="1"/>
    <col min="10776" max="10776" width="15" style="4" customWidth="1"/>
    <col min="10777" max="10777" width="17" style="4" customWidth="1"/>
    <col min="10778" max="10778" width="15" style="4" customWidth="1"/>
    <col min="10779" max="10779" width="17" style="4" customWidth="1"/>
    <col min="10780" max="10780" width="15" style="4" customWidth="1"/>
    <col min="10781" max="10781" width="17" style="4" customWidth="1"/>
    <col min="10782" max="11021" width="9.140625" style="4"/>
    <col min="11022" max="11022" width="10.85546875" style="4" customWidth="1"/>
    <col min="11023" max="11023" width="16.7109375" style="4" customWidth="1"/>
    <col min="11024" max="11024" width="15" style="4" customWidth="1"/>
    <col min="11025" max="11025" width="17" style="4" customWidth="1"/>
    <col min="11026" max="11026" width="15" style="4" customWidth="1"/>
    <col min="11027" max="11027" width="17" style="4" customWidth="1"/>
    <col min="11028" max="11028" width="15" style="4" customWidth="1"/>
    <col min="11029" max="11029" width="17" style="4" customWidth="1"/>
    <col min="11030" max="11030" width="15" style="4" customWidth="1"/>
    <col min="11031" max="11031" width="17" style="4" customWidth="1"/>
    <col min="11032" max="11032" width="15" style="4" customWidth="1"/>
    <col min="11033" max="11033" width="17" style="4" customWidth="1"/>
    <col min="11034" max="11034" width="15" style="4" customWidth="1"/>
    <col min="11035" max="11035" width="17" style="4" customWidth="1"/>
    <col min="11036" max="11036" width="15" style="4" customWidth="1"/>
    <col min="11037" max="11037" width="17" style="4" customWidth="1"/>
    <col min="11038" max="11277" width="9.140625" style="4"/>
    <col min="11278" max="11278" width="10.85546875" style="4" customWidth="1"/>
    <col min="11279" max="11279" width="16.7109375" style="4" customWidth="1"/>
    <col min="11280" max="11280" width="15" style="4" customWidth="1"/>
    <col min="11281" max="11281" width="17" style="4" customWidth="1"/>
    <col min="11282" max="11282" width="15" style="4" customWidth="1"/>
    <col min="11283" max="11283" width="17" style="4" customWidth="1"/>
    <col min="11284" max="11284" width="15" style="4" customWidth="1"/>
    <col min="11285" max="11285" width="17" style="4" customWidth="1"/>
    <col min="11286" max="11286" width="15" style="4" customWidth="1"/>
    <col min="11287" max="11287" width="17" style="4" customWidth="1"/>
    <col min="11288" max="11288" width="15" style="4" customWidth="1"/>
    <col min="11289" max="11289" width="17" style="4" customWidth="1"/>
    <col min="11290" max="11290" width="15" style="4" customWidth="1"/>
    <col min="11291" max="11291" width="17" style="4" customWidth="1"/>
    <col min="11292" max="11292" width="15" style="4" customWidth="1"/>
    <col min="11293" max="11293" width="17" style="4" customWidth="1"/>
    <col min="11294" max="11533" width="9.140625" style="4"/>
    <col min="11534" max="11534" width="10.85546875" style="4" customWidth="1"/>
    <col min="11535" max="11535" width="16.7109375" style="4" customWidth="1"/>
    <col min="11536" max="11536" width="15" style="4" customWidth="1"/>
    <col min="11537" max="11537" width="17" style="4" customWidth="1"/>
    <col min="11538" max="11538" width="15" style="4" customWidth="1"/>
    <col min="11539" max="11539" width="17" style="4" customWidth="1"/>
    <col min="11540" max="11540" width="15" style="4" customWidth="1"/>
    <col min="11541" max="11541" width="17" style="4" customWidth="1"/>
    <col min="11542" max="11542" width="15" style="4" customWidth="1"/>
    <col min="11543" max="11543" width="17" style="4" customWidth="1"/>
    <col min="11544" max="11544" width="15" style="4" customWidth="1"/>
    <col min="11545" max="11545" width="17" style="4" customWidth="1"/>
    <col min="11546" max="11546" width="15" style="4" customWidth="1"/>
    <col min="11547" max="11547" width="17" style="4" customWidth="1"/>
    <col min="11548" max="11548" width="15" style="4" customWidth="1"/>
    <col min="11549" max="11549" width="17" style="4" customWidth="1"/>
    <col min="11550" max="11789" width="9.140625" style="4"/>
    <col min="11790" max="11790" width="10.85546875" style="4" customWidth="1"/>
    <col min="11791" max="11791" width="16.7109375" style="4" customWidth="1"/>
    <col min="11792" max="11792" width="15" style="4" customWidth="1"/>
    <col min="11793" max="11793" width="17" style="4" customWidth="1"/>
    <col min="11794" max="11794" width="15" style="4" customWidth="1"/>
    <col min="11795" max="11795" width="17" style="4" customWidth="1"/>
    <col min="11796" max="11796" width="15" style="4" customWidth="1"/>
    <col min="11797" max="11797" width="17" style="4" customWidth="1"/>
    <col min="11798" max="11798" width="15" style="4" customWidth="1"/>
    <col min="11799" max="11799" width="17" style="4" customWidth="1"/>
    <col min="11800" max="11800" width="15" style="4" customWidth="1"/>
    <col min="11801" max="11801" width="17" style="4" customWidth="1"/>
    <col min="11802" max="11802" width="15" style="4" customWidth="1"/>
    <col min="11803" max="11803" width="17" style="4" customWidth="1"/>
    <col min="11804" max="11804" width="15" style="4" customWidth="1"/>
    <col min="11805" max="11805" width="17" style="4" customWidth="1"/>
    <col min="11806" max="12045" width="9.140625" style="4"/>
    <col min="12046" max="12046" width="10.85546875" style="4" customWidth="1"/>
    <col min="12047" max="12047" width="16.7109375" style="4" customWidth="1"/>
    <col min="12048" max="12048" width="15" style="4" customWidth="1"/>
    <col min="12049" max="12049" width="17" style="4" customWidth="1"/>
    <col min="12050" max="12050" width="15" style="4" customWidth="1"/>
    <col min="12051" max="12051" width="17" style="4" customWidth="1"/>
    <col min="12052" max="12052" width="15" style="4" customWidth="1"/>
    <col min="12053" max="12053" width="17" style="4" customWidth="1"/>
    <col min="12054" max="12054" width="15" style="4" customWidth="1"/>
    <col min="12055" max="12055" width="17" style="4" customWidth="1"/>
    <col min="12056" max="12056" width="15" style="4" customWidth="1"/>
    <col min="12057" max="12057" width="17" style="4" customWidth="1"/>
    <col min="12058" max="12058" width="15" style="4" customWidth="1"/>
    <col min="12059" max="12059" width="17" style="4" customWidth="1"/>
    <col min="12060" max="12060" width="15" style="4" customWidth="1"/>
    <col min="12061" max="12061" width="17" style="4" customWidth="1"/>
    <col min="12062" max="12301" width="9.140625" style="4"/>
    <col min="12302" max="12302" width="10.85546875" style="4" customWidth="1"/>
    <col min="12303" max="12303" width="16.7109375" style="4" customWidth="1"/>
    <col min="12304" max="12304" width="15" style="4" customWidth="1"/>
    <col min="12305" max="12305" width="17" style="4" customWidth="1"/>
    <col min="12306" max="12306" width="15" style="4" customWidth="1"/>
    <col min="12307" max="12307" width="17" style="4" customWidth="1"/>
    <col min="12308" max="12308" width="15" style="4" customWidth="1"/>
    <col min="12309" max="12309" width="17" style="4" customWidth="1"/>
    <col min="12310" max="12310" width="15" style="4" customWidth="1"/>
    <col min="12311" max="12311" width="17" style="4" customWidth="1"/>
    <col min="12312" max="12312" width="15" style="4" customWidth="1"/>
    <col min="12313" max="12313" width="17" style="4" customWidth="1"/>
    <col min="12314" max="12314" width="15" style="4" customWidth="1"/>
    <col min="12315" max="12315" width="17" style="4" customWidth="1"/>
    <col min="12316" max="12316" width="15" style="4" customWidth="1"/>
    <col min="12317" max="12317" width="17" style="4" customWidth="1"/>
    <col min="12318" max="12557" width="9.140625" style="4"/>
    <col min="12558" max="12558" width="10.85546875" style="4" customWidth="1"/>
    <col min="12559" max="12559" width="16.7109375" style="4" customWidth="1"/>
    <col min="12560" max="12560" width="15" style="4" customWidth="1"/>
    <col min="12561" max="12561" width="17" style="4" customWidth="1"/>
    <col min="12562" max="12562" width="15" style="4" customWidth="1"/>
    <col min="12563" max="12563" width="17" style="4" customWidth="1"/>
    <col min="12564" max="12564" width="15" style="4" customWidth="1"/>
    <col min="12565" max="12565" width="17" style="4" customWidth="1"/>
    <col min="12566" max="12566" width="15" style="4" customWidth="1"/>
    <col min="12567" max="12567" width="17" style="4" customWidth="1"/>
    <col min="12568" max="12568" width="15" style="4" customWidth="1"/>
    <col min="12569" max="12569" width="17" style="4" customWidth="1"/>
    <col min="12570" max="12570" width="15" style="4" customWidth="1"/>
    <col min="12571" max="12571" width="17" style="4" customWidth="1"/>
    <col min="12572" max="12572" width="15" style="4" customWidth="1"/>
    <col min="12573" max="12573" width="17" style="4" customWidth="1"/>
    <col min="12574" max="12813" width="9.140625" style="4"/>
    <col min="12814" max="12814" width="10.85546875" style="4" customWidth="1"/>
    <col min="12815" max="12815" width="16.7109375" style="4" customWidth="1"/>
    <col min="12816" max="12816" width="15" style="4" customWidth="1"/>
    <col min="12817" max="12817" width="17" style="4" customWidth="1"/>
    <col min="12818" max="12818" width="15" style="4" customWidth="1"/>
    <col min="12819" max="12819" width="17" style="4" customWidth="1"/>
    <col min="12820" max="12820" width="15" style="4" customWidth="1"/>
    <col min="12821" max="12821" width="17" style="4" customWidth="1"/>
    <col min="12822" max="12822" width="15" style="4" customWidth="1"/>
    <col min="12823" max="12823" width="17" style="4" customWidth="1"/>
    <col min="12824" max="12824" width="15" style="4" customWidth="1"/>
    <col min="12825" max="12825" width="17" style="4" customWidth="1"/>
    <col min="12826" max="12826" width="15" style="4" customWidth="1"/>
    <col min="12827" max="12827" width="17" style="4" customWidth="1"/>
    <col min="12828" max="12828" width="15" style="4" customWidth="1"/>
    <col min="12829" max="12829" width="17" style="4" customWidth="1"/>
    <col min="12830" max="13069" width="9.140625" style="4"/>
    <col min="13070" max="13070" width="10.85546875" style="4" customWidth="1"/>
    <col min="13071" max="13071" width="16.7109375" style="4" customWidth="1"/>
    <col min="13072" max="13072" width="15" style="4" customWidth="1"/>
    <col min="13073" max="13073" width="17" style="4" customWidth="1"/>
    <col min="13074" max="13074" width="15" style="4" customWidth="1"/>
    <col min="13075" max="13075" width="17" style="4" customWidth="1"/>
    <col min="13076" max="13076" width="15" style="4" customWidth="1"/>
    <col min="13077" max="13077" width="17" style="4" customWidth="1"/>
    <col min="13078" max="13078" width="15" style="4" customWidth="1"/>
    <col min="13079" max="13079" width="17" style="4" customWidth="1"/>
    <col min="13080" max="13080" width="15" style="4" customWidth="1"/>
    <col min="13081" max="13081" width="17" style="4" customWidth="1"/>
    <col min="13082" max="13082" width="15" style="4" customWidth="1"/>
    <col min="13083" max="13083" width="17" style="4" customWidth="1"/>
    <col min="13084" max="13084" width="15" style="4" customWidth="1"/>
    <col min="13085" max="13085" width="17" style="4" customWidth="1"/>
    <col min="13086" max="13325" width="9.140625" style="4"/>
    <col min="13326" max="13326" width="10.85546875" style="4" customWidth="1"/>
    <col min="13327" max="13327" width="16.7109375" style="4" customWidth="1"/>
    <col min="13328" max="13328" width="15" style="4" customWidth="1"/>
    <col min="13329" max="13329" width="17" style="4" customWidth="1"/>
    <col min="13330" max="13330" width="15" style="4" customWidth="1"/>
    <col min="13331" max="13331" width="17" style="4" customWidth="1"/>
    <col min="13332" max="13332" width="15" style="4" customWidth="1"/>
    <col min="13333" max="13333" width="17" style="4" customWidth="1"/>
    <col min="13334" max="13334" width="15" style="4" customWidth="1"/>
    <col min="13335" max="13335" width="17" style="4" customWidth="1"/>
    <col min="13336" max="13336" width="15" style="4" customWidth="1"/>
    <col min="13337" max="13337" width="17" style="4" customWidth="1"/>
    <col min="13338" max="13338" width="15" style="4" customWidth="1"/>
    <col min="13339" max="13339" width="17" style="4" customWidth="1"/>
    <col min="13340" max="13340" width="15" style="4" customWidth="1"/>
    <col min="13341" max="13341" width="17" style="4" customWidth="1"/>
    <col min="13342" max="13581" width="9.140625" style="4"/>
    <col min="13582" max="13582" width="10.85546875" style="4" customWidth="1"/>
    <col min="13583" max="13583" width="16.7109375" style="4" customWidth="1"/>
    <col min="13584" max="13584" width="15" style="4" customWidth="1"/>
    <col min="13585" max="13585" width="17" style="4" customWidth="1"/>
    <col min="13586" max="13586" width="15" style="4" customWidth="1"/>
    <col min="13587" max="13587" width="17" style="4" customWidth="1"/>
    <col min="13588" max="13588" width="15" style="4" customWidth="1"/>
    <col min="13589" max="13589" width="17" style="4" customWidth="1"/>
    <col min="13590" max="13590" width="15" style="4" customWidth="1"/>
    <col min="13591" max="13591" width="17" style="4" customWidth="1"/>
    <col min="13592" max="13592" width="15" style="4" customWidth="1"/>
    <col min="13593" max="13593" width="17" style="4" customWidth="1"/>
    <col min="13594" max="13594" width="15" style="4" customWidth="1"/>
    <col min="13595" max="13595" width="17" style="4" customWidth="1"/>
    <col min="13596" max="13596" width="15" style="4" customWidth="1"/>
    <col min="13597" max="13597" width="17" style="4" customWidth="1"/>
    <col min="13598" max="13837" width="9.140625" style="4"/>
    <col min="13838" max="13838" width="10.85546875" style="4" customWidth="1"/>
    <col min="13839" max="13839" width="16.7109375" style="4" customWidth="1"/>
    <col min="13840" max="13840" width="15" style="4" customWidth="1"/>
    <col min="13841" max="13841" width="17" style="4" customWidth="1"/>
    <col min="13842" max="13842" width="15" style="4" customWidth="1"/>
    <col min="13843" max="13843" width="17" style="4" customWidth="1"/>
    <col min="13844" max="13844" width="15" style="4" customWidth="1"/>
    <col min="13845" max="13845" width="17" style="4" customWidth="1"/>
    <col min="13846" max="13846" width="15" style="4" customWidth="1"/>
    <col min="13847" max="13847" width="17" style="4" customWidth="1"/>
    <col min="13848" max="13848" width="15" style="4" customWidth="1"/>
    <col min="13849" max="13849" width="17" style="4" customWidth="1"/>
    <col min="13850" max="13850" width="15" style="4" customWidth="1"/>
    <col min="13851" max="13851" width="17" style="4" customWidth="1"/>
    <col min="13852" max="13852" width="15" style="4" customWidth="1"/>
    <col min="13853" max="13853" width="17" style="4" customWidth="1"/>
    <col min="13854" max="14093" width="9.140625" style="4"/>
    <col min="14094" max="14094" width="10.85546875" style="4" customWidth="1"/>
    <col min="14095" max="14095" width="16.7109375" style="4" customWidth="1"/>
    <col min="14096" max="14096" width="15" style="4" customWidth="1"/>
    <col min="14097" max="14097" width="17" style="4" customWidth="1"/>
    <col min="14098" max="14098" width="15" style="4" customWidth="1"/>
    <col min="14099" max="14099" width="17" style="4" customWidth="1"/>
    <col min="14100" max="14100" width="15" style="4" customWidth="1"/>
    <col min="14101" max="14101" width="17" style="4" customWidth="1"/>
    <col min="14102" max="14102" width="15" style="4" customWidth="1"/>
    <col min="14103" max="14103" width="17" style="4" customWidth="1"/>
    <col min="14104" max="14104" width="15" style="4" customWidth="1"/>
    <col min="14105" max="14105" width="17" style="4" customWidth="1"/>
    <col min="14106" max="14106" width="15" style="4" customWidth="1"/>
    <col min="14107" max="14107" width="17" style="4" customWidth="1"/>
    <col min="14108" max="14108" width="15" style="4" customWidth="1"/>
    <col min="14109" max="14109" width="17" style="4" customWidth="1"/>
    <col min="14110" max="14349" width="9.140625" style="4"/>
    <col min="14350" max="14350" width="10.85546875" style="4" customWidth="1"/>
    <col min="14351" max="14351" width="16.7109375" style="4" customWidth="1"/>
    <col min="14352" max="14352" width="15" style="4" customWidth="1"/>
    <col min="14353" max="14353" width="17" style="4" customWidth="1"/>
    <col min="14354" max="14354" width="15" style="4" customWidth="1"/>
    <col min="14355" max="14355" width="17" style="4" customWidth="1"/>
    <col min="14356" max="14356" width="15" style="4" customWidth="1"/>
    <col min="14357" max="14357" width="17" style="4" customWidth="1"/>
    <col min="14358" max="14358" width="15" style="4" customWidth="1"/>
    <col min="14359" max="14359" width="17" style="4" customWidth="1"/>
    <col min="14360" max="14360" width="15" style="4" customWidth="1"/>
    <col min="14361" max="14361" width="17" style="4" customWidth="1"/>
    <col min="14362" max="14362" width="15" style="4" customWidth="1"/>
    <col min="14363" max="14363" width="17" style="4" customWidth="1"/>
    <col min="14364" max="14364" width="15" style="4" customWidth="1"/>
    <col min="14365" max="14365" width="17" style="4" customWidth="1"/>
    <col min="14366" max="14605" width="9.140625" style="4"/>
    <col min="14606" max="14606" width="10.85546875" style="4" customWidth="1"/>
    <col min="14607" max="14607" width="16.7109375" style="4" customWidth="1"/>
    <col min="14608" max="14608" width="15" style="4" customWidth="1"/>
    <col min="14609" max="14609" width="17" style="4" customWidth="1"/>
    <col min="14610" max="14610" width="15" style="4" customWidth="1"/>
    <col min="14611" max="14611" width="17" style="4" customWidth="1"/>
    <col min="14612" max="14612" width="15" style="4" customWidth="1"/>
    <col min="14613" max="14613" width="17" style="4" customWidth="1"/>
    <col min="14614" max="14614" width="15" style="4" customWidth="1"/>
    <col min="14615" max="14615" width="17" style="4" customWidth="1"/>
    <col min="14616" max="14616" width="15" style="4" customWidth="1"/>
    <col min="14617" max="14617" width="17" style="4" customWidth="1"/>
    <col min="14618" max="14618" width="15" style="4" customWidth="1"/>
    <col min="14619" max="14619" width="17" style="4" customWidth="1"/>
    <col min="14620" max="14620" width="15" style="4" customWidth="1"/>
    <col min="14621" max="14621" width="17" style="4" customWidth="1"/>
    <col min="14622" max="14861" width="9.140625" style="4"/>
    <col min="14862" max="14862" width="10.85546875" style="4" customWidth="1"/>
    <col min="14863" max="14863" width="16.7109375" style="4" customWidth="1"/>
    <col min="14864" max="14864" width="15" style="4" customWidth="1"/>
    <col min="14865" max="14865" width="17" style="4" customWidth="1"/>
    <col min="14866" max="14866" width="15" style="4" customWidth="1"/>
    <col min="14867" max="14867" width="17" style="4" customWidth="1"/>
    <col min="14868" max="14868" width="15" style="4" customWidth="1"/>
    <col min="14869" max="14869" width="17" style="4" customWidth="1"/>
    <col min="14870" max="14870" width="15" style="4" customWidth="1"/>
    <col min="14871" max="14871" width="17" style="4" customWidth="1"/>
    <col min="14872" max="14872" width="15" style="4" customWidth="1"/>
    <col min="14873" max="14873" width="17" style="4" customWidth="1"/>
    <col min="14874" max="14874" width="15" style="4" customWidth="1"/>
    <col min="14875" max="14875" width="17" style="4" customWidth="1"/>
    <col min="14876" max="14876" width="15" style="4" customWidth="1"/>
    <col min="14877" max="14877" width="17" style="4" customWidth="1"/>
    <col min="14878" max="15117" width="9.140625" style="4"/>
    <col min="15118" max="15118" width="10.85546875" style="4" customWidth="1"/>
    <col min="15119" max="15119" width="16.7109375" style="4" customWidth="1"/>
    <col min="15120" max="15120" width="15" style="4" customWidth="1"/>
    <col min="15121" max="15121" width="17" style="4" customWidth="1"/>
    <col min="15122" max="15122" width="15" style="4" customWidth="1"/>
    <col min="15123" max="15123" width="17" style="4" customWidth="1"/>
    <col min="15124" max="15124" width="15" style="4" customWidth="1"/>
    <col min="15125" max="15125" width="17" style="4" customWidth="1"/>
    <col min="15126" max="15126" width="15" style="4" customWidth="1"/>
    <col min="15127" max="15127" width="17" style="4" customWidth="1"/>
    <col min="15128" max="15128" width="15" style="4" customWidth="1"/>
    <col min="15129" max="15129" width="17" style="4" customWidth="1"/>
    <col min="15130" max="15130" width="15" style="4" customWidth="1"/>
    <col min="15131" max="15131" width="17" style="4" customWidth="1"/>
    <col min="15132" max="15132" width="15" style="4" customWidth="1"/>
    <col min="15133" max="15133" width="17" style="4" customWidth="1"/>
    <col min="15134" max="15373" width="9.140625" style="4"/>
    <col min="15374" max="15374" width="10.85546875" style="4" customWidth="1"/>
    <col min="15375" max="15375" width="16.7109375" style="4" customWidth="1"/>
    <col min="15376" max="15376" width="15" style="4" customWidth="1"/>
    <col min="15377" max="15377" width="17" style="4" customWidth="1"/>
    <col min="15378" max="15378" width="15" style="4" customWidth="1"/>
    <col min="15379" max="15379" width="17" style="4" customWidth="1"/>
    <col min="15380" max="15380" width="15" style="4" customWidth="1"/>
    <col min="15381" max="15381" width="17" style="4" customWidth="1"/>
    <col min="15382" max="15382" width="15" style="4" customWidth="1"/>
    <col min="15383" max="15383" width="17" style="4" customWidth="1"/>
    <col min="15384" max="15384" width="15" style="4" customWidth="1"/>
    <col min="15385" max="15385" width="17" style="4" customWidth="1"/>
    <col min="15386" max="15386" width="15" style="4" customWidth="1"/>
    <col min="15387" max="15387" width="17" style="4" customWidth="1"/>
    <col min="15388" max="15388" width="15" style="4" customWidth="1"/>
    <col min="15389" max="15389" width="17" style="4" customWidth="1"/>
    <col min="15390" max="15629" width="9.140625" style="4"/>
    <col min="15630" max="15630" width="10.85546875" style="4" customWidth="1"/>
    <col min="15631" max="15631" width="16.7109375" style="4" customWidth="1"/>
    <col min="15632" max="15632" width="15" style="4" customWidth="1"/>
    <col min="15633" max="15633" width="17" style="4" customWidth="1"/>
    <col min="15634" max="15634" width="15" style="4" customWidth="1"/>
    <col min="15635" max="15635" width="17" style="4" customWidth="1"/>
    <col min="15636" max="15636" width="15" style="4" customWidth="1"/>
    <col min="15637" max="15637" width="17" style="4" customWidth="1"/>
    <col min="15638" max="15638" width="15" style="4" customWidth="1"/>
    <col min="15639" max="15639" width="17" style="4" customWidth="1"/>
    <col min="15640" max="15640" width="15" style="4" customWidth="1"/>
    <col min="15641" max="15641" width="17" style="4" customWidth="1"/>
    <col min="15642" max="15642" width="15" style="4" customWidth="1"/>
    <col min="15643" max="15643" width="17" style="4" customWidth="1"/>
    <col min="15644" max="15644" width="15" style="4" customWidth="1"/>
    <col min="15645" max="15645" width="17" style="4" customWidth="1"/>
    <col min="15646" max="15885" width="9.140625" style="4"/>
    <col min="15886" max="15886" width="10.85546875" style="4" customWidth="1"/>
    <col min="15887" max="15887" width="16.7109375" style="4" customWidth="1"/>
    <col min="15888" max="15888" width="15" style="4" customWidth="1"/>
    <col min="15889" max="15889" width="17" style="4" customWidth="1"/>
    <col min="15890" max="15890" width="15" style="4" customWidth="1"/>
    <col min="15891" max="15891" width="17" style="4" customWidth="1"/>
    <col min="15892" max="15892" width="15" style="4" customWidth="1"/>
    <col min="15893" max="15893" width="17" style="4" customWidth="1"/>
    <col min="15894" max="15894" width="15" style="4" customWidth="1"/>
    <col min="15895" max="15895" width="17" style="4" customWidth="1"/>
    <col min="15896" max="15896" width="15" style="4" customWidth="1"/>
    <col min="15897" max="15897" width="17" style="4" customWidth="1"/>
    <col min="15898" max="15898" width="15" style="4" customWidth="1"/>
    <col min="15899" max="15899" width="17" style="4" customWidth="1"/>
    <col min="15900" max="15900" width="15" style="4" customWidth="1"/>
    <col min="15901" max="15901" width="17" style="4" customWidth="1"/>
    <col min="15902" max="16141" width="9.140625" style="4"/>
    <col min="16142" max="16142" width="10.85546875" style="4" customWidth="1"/>
    <col min="16143" max="16143" width="16.7109375" style="4" customWidth="1"/>
    <col min="16144" max="16144" width="15" style="4" customWidth="1"/>
    <col min="16145" max="16145" width="17" style="4" customWidth="1"/>
    <col min="16146" max="16146" width="15" style="4" customWidth="1"/>
    <col min="16147" max="16147" width="17" style="4" customWidth="1"/>
    <col min="16148" max="16148" width="15" style="4" customWidth="1"/>
    <col min="16149" max="16149" width="17" style="4" customWidth="1"/>
    <col min="16150" max="16150" width="15" style="4" customWidth="1"/>
    <col min="16151" max="16151" width="17" style="4" customWidth="1"/>
    <col min="16152" max="16152" width="15" style="4" customWidth="1"/>
    <col min="16153" max="16153" width="17" style="4" customWidth="1"/>
    <col min="16154" max="16154" width="15" style="4" customWidth="1"/>
    <col min="16155" max="16155" width="17" style="4" customWidth="1"/>
    <col min="16156" max="16156" width="15" style="4" customWidth="1"/>
    <col min="16157" max="16157" width="17" style="4" customWidth="1"/>
    <col min="16158" max="16384" width="9.140625" style="4"/>
  </cols>
  <sheetData>
    <row r="1" spans="1:40" s="6" customFormat="1" x14ac:dyDescent="0.25">
      <c r="A1" s="175" t="s">
        <v>45</v>
      </c>
      <c r="B1" s="176" t="s">
        <v>57</v>
      </c>
      <c r="C1" s="59" t="s">
        <v>25</v>
      </c>
      <c r="D1" s="60"/>
      <c r="E1" s="60"/>
      <c r="F1" s="60"/>
      <c r="G1" s="60"/>
      <c r="H1" s="61"/>
      <c r="I1" s="56" t="s">
        <v>26</v>
      </c>
      <c r="J1" s="57"/>
      <c r="K1" s="58"/>
      <c r="L1" s="56" t="s">
        <v>27</v>
      </c>
      <c r="M1" s="57"/>
      <c r="N1" s="58"/>
      <c r="O1" s="64" t="s">
        <v>160</v>
      </c>
      <c r="P1" s="65"/>
      <c r="Q1" s="65"/>
      <c r="R1" s="65"/>
      <c r="S1" s="65"/>
      <c r="T1" s="65"/>
      <c r="U1" s="65"/>
      <c r="V1" s="66"/>
      <c r="W1" s="59" t="s">
        <v>38</v>
      </c>
      <c r="X1" s="60"/>
      <c r="Y1" s="60"/>
      <c r="Z1" s="61"/>
      <c r="AA1" s="59" t="s">
        <v>28</v>
      </c>
      <c r="AB1" s="60"/>
      <c r="AC1" s="60"/>
      <c r="AD1" s="60"/>
      <c r="AE1" s="60"/>
      <c r="AF1" s="61"/>
      <c r="AG1" s="59" t="s">
        <v>34</v>
      </c>
      <c r="AH1" s="60"/>
      <c r="AI1" s="61"/>
      <c r="AJ1" s="56" t="s">
        <v>37</v>
      </c>
      <c r="AK1" s="57"/>
      <c r="AL1" s="57"/>
      <c r="AM1" s="57"/>
      <c r="AN1" s="58"/>
    </row>
    <row r="2" spans="1:40" s="7" customFormat="1" x14ac:dyDescent="0.25">
      <c r="A2" s="175" t="s">
        <v>21</v>
      </c>
      <c r="B2" s="176" t="s">
        <v>24</v>
      </c>
      <c r="C2" s="9" t="s">
        <v>2</v>
      </c>
      <c r="D2" s="9" t="s">
        <v>4</v>
      </c>
      <c r="E2" s="9" t="s">
        <v>19</v>
      </c>
      <c r="F2" s="9" t="s">
        <v>1</v>
      </c>
      <c r="G2" s="9" t="s">
        <v>3</v>
      </c>
      <c r="H2" s="24" t="s">
        <v>23</v>
      </c>
      <c r="I2" s="16" t="s">
        <v>6</v>
      </c>
      <c r="J2" s="16" t="s">
        <v>7</v>
      </c>
      <c r="K2" s="24" t="s">
        <v>23</v>
      </c>
      <c r="L2" s="16" t="s">
        <v>8</v>
      </c>
      <c r="M2" s="16" t="s">
        <v>9</v>
      </c>
      <c r="N2" s="24" t="s">
        <v>23</v>
      </c>
      <c r="O2" s="19" t="s">
        <v>10</v>
      </c>
      <c r="P2" s="19" t="s">
        <v>11</v>
      </c>
      <c r="Q2" s="19" t="s">
        <v>12</v>
      </c>
      <c r="R2" s="19" t="s">
        <v>13</v>
      </c>
      <c r="S2" s="19" t="s">
        <v>14</v>
      </c>
      <c r="T2" s="19" t="s">
        <v>15</v>
      </c>
      <c r="U2" s="19" t="s">
        <v>16</v>
      </c>
      <c r="V2" s="24" t="s">
        <v>23</v>
      </c>
      <c r="W2" s="20" t="s">
        <v>41</v>
      </c>
      <c r="X2" s="20" t="s">
        <v>42</v>
      </c>
      <c r="Y2" s="20" t="s">
        <v>43</v>
      </c>
      <c r="Z2" s="24" t="s">
        <v>23</v>
      </c>
      <c r="AA2" s="23" t="s">
        <v>29</v>
      </c>
      <c r="AB2" s="23" t="s">
        <v>33</v>
      </c>
      <c r="AC2" s="23" t="s">
        <v>30</v>
      </c>
      <c r="AD2" s="23" t="s">
        <v>31</v>
      </c>
      <c r="AE2" s="23" t="s">
        <v>32</v>
      </c>
      <c r="AF2" s="24" t="s">
        <v>23</v>
      </c>
      <c r="AG2" s="20" t="s">
        <v>35</v>
      </c>
      <c r="AH2" s="25" t="s">
        <v>36</v>
      </c>
      <c r="AI2" s="24" t="s">
        <v>23</v>
      </c>
      <c r="AJ2" s="27">
        <v>1</v>
      </c>
      <c r="AK2" s="27">
        <v>2</v>
      </c>
      <c r="AL2" s="27">
        <v>3</v>
      </c>
      <c r="AM2" s="27">
        <v>4</v>
      </c>
      <c r="AN2" s="24" t="s">
        <v>23</v>
      </c>
    </row>
    <row r="3" spans="1:40" s="6" customFormat="1" x14ac:dyDescent="0.25">
      <c r="A3" s="8">
        <v>41486</v>
      </c>
      <c r="B3" s="11">
        <v>3447443.2810954321</v>
      </c>
      <c r="C3" s="34">
        <v>833737.6171018224</v>
      </c>
      <c r="D3" s="34">
        <v>1096537.2664209143</v>
      </c>
      <c r="E3" s="34">
        <v>45418.769485040008</v>
      </c>
      <c r="F3" s="34">
        <v>1471724.7617060095</v>
      </c>
      <c r="G3" s="33">
        <v>24.866381645000001</v>
      </c>
      <c r="H3" s="13">
        <f>SUM(C3:G3)</f>
        <v>3447443.2810954317</v>
      </c>
      <c r="I3" s="15">
        <v>3388061.8293370148</v>
      </c>
      <c r="J3" s="15">
        <v>59381.451758414027</v>
      </c>
      <c r="K3" s="14">
        <f t="shared" ref="K3:K29" si="0">SUM(I3:J3)</f>
        <v>3447443.2810954289</v>
      </c>
      <c r="L3" s="17">
        <v>3292931.9488065825</v>
      </c>
      <c r="M3" s="17">
        <v>154511.33228884797</v>
      </c>
      <c r="N3" s="12">
        <f>SUM(L3:M3)</f>
        <v>3447443.2810954303</v>
      </c>
      <c r="O3" s="17">
        <v>542352.4770987127</v>
      </c>
      <c r="P3" s="17">
        <v>193509.33328624693</v>
      </c>
      <c r="Q3" s="17">
        <v>298568.02609460306</v>
      </c>
      <c r="R3" s="17">
        <v>283018.46751190693</v>
      </c>
      <c r="S3" s="17">
        <v>270293.40960534406</v>
      </c>
      <c r="T3" s="17">
        <v>320486.62807587691</v>
      </c>
      <c r="U3" s="17">
        <v>1539214.9394227408</v>
      </c>
      <c r="V3" s="21">
        <f>SUM(O3:U3)</f>
        <v>3447443.2810954317</v>
      </c>
      <c r="W3" s="17">
        <v>1587741.7135968145</v>
      </c>
      <c r="X3" s="26">
        <f>Z3-W3-Y3</f>
        <v>326869.99999999907</v>
      </c>
      <c r="Y3" s="26">
        <v>1532831.567498618</v>
      </c>
      <c r="Z3" s="21">
        <f>V3</f>
        <v>3447443.2810954317</v>
      </c>
      <c r="AA3" s="17">
        <v>1243364.3332701731</v>
      </c>
      <c r="AB3" s="17">
        <v>328260.98611183505</v>
      </c>
      <c r="AC3" s="17">
        <v>1565524.3477455585</v>
      </c>
      <c r="AD3" s="17">
        <v>135234.95080943996</v>
      </c>
      <c r="AE3" s="17">
        <v>175058.66315842397</v>
      </c>
      <c r="AF3" s="21">
        <f>SUM(AA3:AE3)</f>
        <v>3447443.2810954303</v>
      </c>
      <c r="AG3" s="17">
        <v>2896761.8931347053</v>
      </c>
      <c r="AH3" s="26">
        <v>550681.38796072511</v>
      </c>
      <c r="AI3" s="21">
        <f>SUM(AG3:AH3)</f>
        <v>3447443.2810954303</v>
      </c>
      <c r="AJ3" s="15">
        <v>41216.425041517999</v>
      </c>
      <c r="AK3" s="15">
        <v>443721.39246347302</v>
      </c>
      <c r="AL3" s="15">
        <v>1072271.2240671152</v>
      </c>
      <c r="AM3" s="15">
        <v>1823309.9357739899</v>
      </c>
      <c r="AN3" s="21">
        <f>SUM(AJ3:AM3)</f>
        <v>3380518.9773460962</v>
      </c>
    </row>
    <row r="4" spans="1:40" s="6" customFormat="1" x14ac:dyDescent="0.25">
      <c r="A4" s="8">
        <v>41517</v>
      </c>
      <c r="B4" s="11">
        <v>3496482.5836492758</v>
      </c>
      <c r="C4" s="34">
        <v>844487.73734742217</v>
      </c>
      <c r="D4" s="34">
        <v>1099176.8825566829</v>
      </c>
      <c r="E4" s="34">
        <v>56421.32727026099</v>
      </c>
      <c r="F4" s="34">
        <v>1496374.223834567</v>
      </c>
      <c r="G4" s="33">
        <v>22.412640342000003</v>
      </c>
      <c r="H4" s="13">
        <f t="shared" ref="H4:H67" si="1">SUM(C4:G4)</f>
        <v>3496482.5836492754</v>
      </c>
      <c r="I4" s="15">
        <v>3435181.4059841749</v>
      </c>
      <c r="J4" s="15">
        <v>61301.177665103001</v>
      </c>
      <c r="K4" s="14">
        <f t="shared" si="0"/>
        <v>3496482.5836492782</v>
      </c>
      <c r="L4" s="17">
        <v>3340772.1221421147</v>
      </c>
      <c r="M4" s="17">
        <v>155710.46150716301</v>
      </c>
      <c r="N4" s="12">
        <f t="shared" ref="N4:N67" si="2">SUM(L4:M4)</f>
        <v>3496482.5836492777</v>
      </c>
      <c r="O4" s="17">
        <v>529725.66680952103</v>
      </c>
      <c r="P4" s="17">
        <v>195331.31286793505</v>
      </c>
      <c r="Q4" s="17">
        <v>301959.91754754487</v>
      </c>
      <c r="R4" s="17">
        <v>287968.33080794208</v>
      </c>
      <c r="S4" s="17">
        <v>275949.06674524018</v>
      </c>
      <c r="T4" s="17">
        <v>326326.48792738316</v>
      </c>
      <c r="U4" s="17">
        <v>1579221.8009437092</v>
      </c>
      <c r="V4" s="21">
        <f t="shared" ref="V4:V67" si="3">SUM(O4:U4)</f>
        <v>3496482.5836492758</v>
      </c>
      <c r="W4" s="17">
        <v>1590934.2947781838</v>
      </c>
      <c r="X4" s="26">
        <f t="shared" ref="X4:X67" si="4">Z4-W4-Y4</f>
        <v>333000</v>
      </c>
      <c r="Y4" s="26">
        <v>1572548.288871092</v>
      </c>
      <c r="Z4" s="21">
        <f t="shared" ref="Z4:Z67" si="5">V4</f>
        <v>3496482.5836492758</v>
      </c>
      <c r="AA4" s="17">
        <v>1266462.9826707195</v>
      </c>
      <c r="AB4" s="17">
        <v>324469.74968966807</v>
      </c>
      <c r="AC4" s="17">
        <v>1591221.884608713</v>
      </c>
      <c r="AD4" s="17">
        <v>136875.00408162901</v>
      </c>
      <c r="AE4" s="17">
        <v>177452.96259854504</v>
      </c>
      <c r="AF4" s="21">
        <f t="shared" ref="AF4:AF67" si="6">SUM(AA4:AE4)</f>
        <v>3496482.5836492749</v>
      </c>
      <c r="AG4" s="17">
        <v>2919395.6863445039</v>
      </c>
      <c r="AH4" s="26">
        <v>577086.89730477193</v>
      </c>
      <c r="AI4" s="21">
        <f t="shared" ref="AI4:AI67" si="7">SUM(AG4:AH4)</f>
        <v>3496482.5836492758</v>
      </c>
      <c r="AJ4" s="15">
        <v>40841.746216170992</v>
      </c>
      <c r="AK4" s="15">
        <v>442583.93156039109</v>
      </c>
      <c r="AL4" s="15">
        <v>1091556.5418329113</v>
      </c>
      <c r="AM4" s="15">
        <v>1851540.9364035015</v>
      </c>
      <c r="AN4" s="21">
        <f t="shared" ref="AN4:AN67" si="8">SUM(AJ4:AM4)</f>
        <v>3426523.1560129747</v>
      </c>
    </row>
    <row r="5" spans="1:40" s="6" customFormat="1" x14ac:dyDescent="0.25">
      <c r="A5" s="8">
        <v>41547</v>
      </c>
      <c r="B5" s="11">
        <v>3598842.9704180104</v>
      </c>
      <c r="C5" s="34">
        <v>881534.67298407399</v>
      </c>
      <c r="D5" s="34">
        <v>1127804.9171871548</v>
      </c>
      <c r="E5" s="34">
        <v>61112.264285963989</v>
      </c>
      <c r="F5" s="34">
        <v>1528368.4340875179</v>
      </c>
      <c r="G5" s="33">
        <v>22.681873300000003</v>
      </c>
      <c r="H5" s="13">
        <f t="shared" si="1"/>
        <v>3598842.9704180108</v>
      </c>
      <c r="I5" s="15">
        <v>3531114.7551202197</v>
      </c>
      <c r="J5" s="15">
        <v>67728.215297786999</v>
      </c>
      <c r="K5" s="14">
        <f t="shared" si="0"/>
        <v>3598842.9704180066</v>
      </c>
      <c r="L5" s="17">
        <v>3436775.2087016031</v>
      </c>
      <c r="M5" s="17">
        <v>162067.76171640796</v>
      </c>
      <c r="N5" s="12">
        <f t="shared" si="2"/>
        <v>3598842.9704180108</v>
      </c>
      <c r="O5" s="17">
        <v>534535.25817404699</v>
      </c>
      <c r="P5" s="17">
        <v>197972.26878437799</v>
      </c>
      <c r="Q5" s="17">
        <v>306531.30808750214</v>
      </c>
      <c r="R5" s="17">
        <v>295220.78177769895</v>
      </c>
      <c r="S5" s="17">
        <v>285708.64214057196</v>
      </c>
      <c r="T5" s="17">
        <v>342513.997748686</v>
      </c>
      <c r="U5" s="17">
        <v>1636360.7137051255</v>
      </c>
      <c r="V5" s="21">
        <f t="shared" si="3"/>
        <v>3598842.9704180094</v>
      </c>
      <c r="W5" s="17">
        <v>1619968.2589641977</v>
      </c>
      <c r="X5" s="26">
        <f t="shared" si="4"/>
        <v>346019.99999999953</v>
      </c>
      <c r="Y5" s="26">
        <v>1632854.7114538122</v>
      </c>
      <c r="Z5" s="21">
        <f t="shared" si="5"/>
        <v>3598842.9704180094</v>
      </c>
      <c r="AA5" s="17">
        <v>1294729.2285362906</v>
      </c>
      <c r="AB5" s="17">
        <v>352253.06110120297</v>
      </c>
      <c r="AC5" s="17">
        <v>1628394.2521743134</v>
      </c>
      <c r="AD5" s="17">
        <v>144424.98523277501</v>
      </c>
      <c r="AE5" s="17">
        <v>179041.44337342703</v>
      </c>
      <c r="AF5" s="21">
        <f t="shared" si="6"/>
        <v>3598842.970418009</v>
      </c>
      <c r="AG5" s="17">
        <v>2979926.8671409125</v>
      </c>
      <c r="AH5" s="26">
        <v>618916.10327709909</v>
      </c>
      <c r="AI5" s="21">
        <f t="shared" si="7"/>
        <v>3598842.9704180118</v>
      </c>
      <c r="AJ5" s="15">
        <v>43210.629651446012</v>
      </c>
      <c r="AK5" s="15">
        <v>463848.68541095202</v>
      </c>
      <c r="AL5" s="15">
        <v>1129874.8533508515</v>
      </c>
      <c r="AM5" s="15">
        <v>1889324.4868568829</v>
      </c>
      <c r="AN5" s="21">
        <f t="shared" si="8"/>
        <v>3526258.6552701322</v>
      </c>
    </row>
    <row r="6" spans="1:40" s="6" customFormat="1" x14ac:dyDescent="0.25">
      <c r="A6" s="8">
        <v>41578</v>
      </c>
      <c r="B6" s="11">
        <v>3574575.7872255491</v>
      </c>
      <c r="C6" s="34">
        <v>863584.43009288074</v>
      </c>
      <c r="D6" s="34">
        <v>1122052.6100903624</v>
      </c>
      <c r="E6" s="34">
        <v>55072.475609021007</v>
      </c>
      <c r="F6" s="34">
        <v>1533843.5092069907</v>
      </c>
      <c r="G6" s="33">
        <v>22.762226299000002</v>
      </c>
      <c r="H6" s="13">
        <f t="shared" si="1"/>
        <v>3574575.7872255538</v>
      </c>
      <c r="I6" s="15">
        <v>3514822.6270480803</v>
      </c>
      <c r="J6" s="15">
        <v>59753.160177470992</v>
      </c>
      <c r="K6" s="14">
        <f t="shared" si="0"/>
        <v>3574575.7872255514</v>
      </c>
      <c r="L6" s="17">
        <v>3412764.5366184642</v>
      </c>
      <c r="M6" s="17">
        <v>161811.25060708701</v>
      </c>
      <c r="N6" s="12">
        <f t="shared" si="2"/>
        <v>3574575.787225551</v>
      </c>
      <c r="O6" s="17">
        <v>542002.70008872403</v>
      </c>
      <c r="P6" s="17">
        <v>199612.50332479409</v>
      </c>
      <c r="Q6" s="17">
        <v>305886.16067454108</v>
      </c>
      <c r="R6" s="17">
        <v>292614.01029188582</v>
      </c>
      <c r="S6" s="17">
        <v>283436.850323683</v>
      </c>
      <c r="T6" s="17">
        <v>337305.57482583099</v>
      </c>
      <c r="U6" s="17">
        <v>1613717.987696094</v>
      </c>
      <c r="V6" s="21">
        <f t="shared" si="3"/>
        <v>3574575.7872255528</v>
      </c>
      <c r="W6" s="17">
        <v>1623552.2247036281</v>
      </c>
      <c r="X6" s="26">
        <f t="shared" si="4"/>
        <v>343241.99999999953</v>
      </c>
      <c r="Y6" s="26">
        <v>1607781.5625219252</v>
      </c>
      <c r="Z6" s="21">
        <f t="shared" si="5"/>
        <v>3574575.7872255528</v>
      </c>
      <c r="AA6" s="17">
        <v>1298857.0763390528</v>
      </c>
      <c r="AB6" s="17">
        <v>339248.60404686909</v>
      </c>
      <c r="AC6" s="17">
        <v>1620407.3017455451</v>
      </c>
      <c r="AD6" s="17">
        <v>136325.26075168198</v>
      </c>
      <c r="AE6" s="17">
        <v>179737.544342404</v>
      </c>
      <c r="AF6" s="21">
        <f t="shared" si="6"/>
        <v>3574575.7872255528</v>
      </c>
      <c r="AG6" s="17">
        <v>2968507.7741311318</v>
      </c>
      <c r="AH6" s="26">
        <v>606068.01309442008</v>
      </c>
      <c r="AI6" s="21">
        <f t="shared" si="7"/>
        <v>3574575.7872255519</v>
      </c>
      <c r="AJ6" s="15">
        <v>42528.273036509992</v>
      </c>
      <c r="AK6" s="15">
        <v>459793.66267757711</v>
      </c>
      <c r="AL6" s="15">
        <v>1120086.7735227733</v>
      </c>
      <c r="AM6" s="15">
        <v>1880659.799740355</v>
      </c>
      <c r="AN6" s="21">
        <f t="shared" si="8"/>
        <v>3503068.5089772153</v>
      </c>
    </row>
    <row r="7" spans="1:40" s="6" customFormat="1" x14ac:dyDescent="0.25">
      <c r="A7" s="8">
        <v>41608</v>
      </c>
      <c r="B7" s="11">
        <v>3617854.689211058</v>
      </c>
      <c r="C7" s="34">
        <v>892765.76080692396</v>
      </c>
      <c r="D7" s="34">
        <v>1139215.9037684288</v>
      </c>
      <c r="E7" s="34">
        <v>47872.418352563007</v>
      </c>
      <c r="F7" s="34">
        <v>1537979.5207406778</v>
      </c>
      <c r="G7" s="33">
        <v>21.085542462999999</v>
      </c>
      <c r="H7" s="13">
        <f t="shared" si="1"/>
        <v>3617854.689211057</v>
      </c>
      <c r="I7" s="15">
        <v>3556418.6246779338</v>
      </c>
      <c r="J7" s="15">
        <v>61436.064533123972</v>
      </c>
      <c r="K7" s="14">
        <f t="shared" si="0"/>
        <v>3617854.6892110575</v>
      </c>
      <c r="L7" s="17">
        <v>3455460.4048144044</v>
      </c>
      <c r="M7" s="17">
        <v>162394.28439665001</v>
      </c>
      <c r="N7" s="12">
        <f t="shared" si="2"/>
        <v>3617854.6892110542</v>
      </c>
      <c r="O7" s="17">
        <v>552263.03069006617</v>
      </c>
      <c r="P7" s="17">
        <v>203472.23395008201</v>
      </c>
      <c r="Q7" s="17">
        <v>309527.45700637792</v>
      </c>
      <c r="R7" s="17">
        <v>296975.64859050198</v>
      </c>
      <c r="S7" s="17">
        <v>289134.90041319601</v>
      </c>
      <c r="T7" s="17">
        <v>344297.80018088897</v>
      </c>
      <c r="U7" s="17">
        <v>1622183.6183799433</v>
      </c>
      <c r="V7" s="21">
        <f t="shared" si="3"/>
        <v>3617854.6892110566</v>
      </c>
      <c r="W7" s="17">
        <v>1651373.2706502238</v>
      </c>
      <c r="X7" s="26">
        <f t="shared" si="4"/>
        <v>348640.0000000007</v>
      </c>
      <c r="Y7" s="26">
        <v>1617841.418560832</v>
      </c>
      <c r="Z7" s="21">
        <f t="shared" si="5"/>
        <v>3617854.6892110566</v>
      </c>
      <c r="AA7" s="17">
        <v>1303585.6207753993</v>
      </c>
      <c r="AB7" s="17">
        <v>340665.70384209999</v>
      </c>
      <c r="AC7" s="17">
        <v>1645368.2043189975</v>
      </c>
      <c r="AD7" s="17">
        <v>144470.03722729601</v>
      </c>
      <c r="AE7" s="17">
        <v>183765.123047264</v>
      </c>
      <c r="AF7" s="21">
        <f t="shared" si="6"/>
        <v>3617854.6892110566</v>
      </c>
      <c r="AG7" s="17">
        <v>2999020.5460708844</v>
      </c>
      <c r="AH7" s="26">
        <v>618834.14314017072</v>
      </c>
      <c r="AI7" s="21">
        <f t="shared" si="7"/>
        <v>3617854.6892110552</v>
      </c>
      <c r="AJ7" s="15">
        <v>43149.28642725401</v>
      </c>
      <c r="AK7" s="15">
        <v>460588.02654594986</v>
      </c>
      <c r="AL7" s="15">
        <v>1145154.1654689247</v>
      </c>
      <c r="AM7" s="15">
        <v>1897812.9435656234</v>
      </c>
      <c r="AN7" s="21">
        <f t="shared" si="8"/>
        <v>3546704.4220077517</v>
      </c>
    </row>
    <row r="8" spans="1:40" s="6" customFormat="1" x14ac:dyDescent="0.25">
      <c r="A8" s="8">
        <v>41639</v>
      </c>
      <c r="B8" s="11">
        <v>3706609.3541345028</v>
      </c>
      <c r="C8" s="34">
        <v>868316.63315223577</v>
      </c>
      <c r="D8" s="34">
        <v>1213767.1069215781</v>
      </c>
      <c r="E8" s="34">
        <v>69273.957318130997</v>
      </c>
      <c r="F8" s="34">
        <v>1555231.8224193642</v>
      </c>
      <c r="G8" s="33">
        <v>19.834323206000004</v>
      </c>
      <c r="H8" s="13">
        <f>SUM(C8:G8)</f>
        <v>3706609.3541345149</v>
      </c>
      <c r="I8" s="15">
        <v>3655698.0488048298</v>
      </c>
      <c r="J8" s="15">
        <v>50911.305329676004</v>
      </c>
      <c r="K8" s="14">
        <f t="shared" si="0"/>
        <v>3706609.3541345056</v>
      </c>
      <c r="L8" s="17">
        <v>3543332.3939235406</v>
      </c>
      <c r="M8" s="17">
        <v>163276.96021096307</v>
      </c>
      <c r="N8" s="12">
        <f t="shared" si="2"/>
        <v>3706609.3541345038</v>
      </c>
      <c r="O8" s="17">
        <v>575151.14148028684</v>
      </c>
      <c r="P8" s="17">
        <v>210455.07725373498</v>
      </c>
      <c r="Q8" s="17">
        <v>328147.35659589106</v>
      </c>
      <c r="R8" s="17">
        <v>319262.806635021</v>
      </c>
      <c r="S8" s="17">
        <v>304941.44693255099</v>
      </c>
      <c r="T8" s="17">
        <v>371763.05347139988</v>
      </c>
      <c r="U8" s="17">
        <v>1596888.4717656304</v>
      </c>
      <c r="V8" s="21">
        <f t="shared" si="3"/>
        <v>3706609.3541345149</v>
      </c>
      <c r="W8" s="17">
        <v>1737957.828897486</v>
      </c>
      <c r="X8" s="26">
        <f t="shared" si="4"/>
        <v>371069.99999999884</v>
      </c>
      <c r="Y8" s="26">
        <v>1597581.5252370301</v>
      </c>
      <c r="Z8" s="21">
        <f t="shared" si="5"/>
        <v>3706609.3541345149</v>
      </c>
      <c r="AA8" s="17">
        <v>1370599.8366514144</v>
      </c>
      <c r="AB8" s="17">
        <v>293275.78668772423</v>
      </c>
      <c r="AC8" s="17">
        <v>1709229.6831162262</v>
      </c>
      <c r="AD8" s="17">
        <v>151627.75674070805</v>
      </c>
      <c r="AE8" s="17">
        <v>181876.29093844301</v>
      </c>
      <c r="AF8" s="21">
        <f t="shared" si="6"/>
        <v>3706609.3541345159</v>
      </c>
      <c r="AG8" s="17">
        <v>3068672.488067253</v>
      </c>
      <c r="AH8" s="26">
        <v>637936.8660672612</v>
      </c>
      <c r="AI8" s="21">
        <f t="shared" si="7"/>
        <v>3706609.354134514</v>
      </c>
      <c r="AJ8" s="15">
        <v>40523.001075541019</v>
      </c>
      <c r="AK8" s="15">
        <v>437716.09830579988</v>
      </c>
      <c r="AL8" s="15">
        <v>1181068.9382214029</v>
      </c>
      <c r="AM8" s="15">
        <v>1969512.0155796001</v>
      </c>
      <c r="AN8" s="21">
        <f t="shared" si="8"/>
        <v>3628820.053182344</v>
      </c>
    </row>
    <row r="9" spans="1:40" s="6" customFormat="1" x14ac:dyDescent="0.25">
      <c r="A9" s="8">
        <v>41670</v>
      </c>
      <c r="B9" s="11">
        <v>3637382.3786748173</v>
      </c>
      <c r="C9" s="34">
        <v>835916.62245837261</v>
      </c>
      <c r="D9" s="34">
        <v>1176256.2501057198</v>
      </c>
      <c r="E9" s="34">
        <v>40523.462379168013</v>
      </c>
      <c r="F9" s="34">
        <v>1584356.2026106536</v>
      </c>
      <c r="G9" s="33">
        <v>329.84112090499997</v>
      </c>
      <c r="H9" s="13">
        <f t="shared" si="1"/>
        <v>3637382.3786748187</v>
      </c>
      <c r="I9" s="15">
        <v>3585823.1112169409</v>
      </c>
      <c r="J9" s="15">
        <v>51559.267457877999</v>
      </c>
      <c r="K9" s="14">
        <f t="shared" si="0"/>
        <v>3637382.3786748191</v>
      </c>
      <c r="L9" s="17">
        <v>3478443.4816403398</v>
      </c>
      <c r="M9" s="17">
        <v>158938.89703448105</v>
      </c>
      <c r="N9" s="12">
        <f t="shared" si="2"/>
        <v>3637382.378674821</v>
      </c>
      <c r="O9" s="17">
        <v>567282.48775213084</v>
      </c>
      <c r="P9" s="17">
        <v>209045.76147524299</v>
      </c>
      <c r="Q9" s="17">
        <v>322263.7472387107</v>
      </c>
      <c r="R9" s="17">
        <v>313298.02056560107</v>
      </c>
      <c r="S9" s="17">
        <v>297014.18766020751</v>
      </c>
      <c r="T9" s="17">
        <v>357877.15925664082</v>
      </c>
      <c r="U9" s="17">
        <v>1570601.0147262812</v>
      </c>
      <c r="V9" s="21">
        <f t="shared" si="3"/>
        <v>3637382.3786748154</v>
      </c>
      <c r="W9" s="17">
        <v>1708904.2046918953</v>
      </c>
      <c r="X9" s="26">
        <f t="shared" si="4"/>
        <v>358967.99999999814</v>
      </c>
      <c r="Y9" s="26">
        <v>1569510.173982922</v>
      </c>
      <c r="Z9" s="21">
        <f t="shared" si="5"/>
        <v>3637382.3786748154</v>
      </c>
      <c r="AA9" s="17">
        <v>1300091.0094672726</v>
      </c>
      <c r="AB9" s="17">
        <v>304241.84461785783</v>
      </c>
      <c r="AC9" s="17">
        <v>1697461.3381338981</v>
      </c>
      <c r="AD9" s="17">
        <v>149144.11793370903</v>
      </c>
      <c r="AE9" s="17">
        <v>186444.06852207804</v>
      </c>
      <c r="AF9" s="21">
        <f t="shared" si="6"/>
        <v>3637382.3786748154</v>
      </c>
      <c r="AG9" s="17">
        <v>3017611.1924003991</v>
      </c>
      <c r="AH9" s="26">
        <v>619771.18627441814</v>
      </c>
      <c r="AI9" s="21">
        <f t="shared" si="7"/>
        <v>3637382.3786748173</v>
      </c>
      <c r="AJ9" s="15">
        <v>42455.246490918995</v>
      </c>
      <c r="AK9" s="15">
        <v>441866.19334821799</v>
      </c>
      <c r="AL9" s="15">
        <v>1169364.7055977017</v>
      </c>
      <c r="AM9" s="15">
        <v>1902027.0703098625</v>
      </c>
      <c r="AN9" s="21">
        <f t="shared" si="8"/>
        <v>3555713.2157467012</v>
      </c>
    </row>
    <row r="10" spans="1:40" s="6" customFormat="1" x14ac:dyDescent="0.25">
      <c r="A10" s="8">
        <v>41698</v>
      </c>
      <c r="B10" s="11">
        <v>3651574.1729729259</v>
      </c>
      <c r="C10" s="34">
        <v>843347.89659031737</v>
      </c>
      <c r="D10" s="34">
        <v>1174006.5116414928</v>
      </c>
      <c r="E10" s="34">
        <v>46296.169223157995</v>
      </c>
      <c r="F10" s="34">
        <v>1587600.0361366286</v>
      </c>
      <c r="G10" s="33">
        <v>323.55938132899996</v>
      </c>
      <c r="H10" s="13">
        <f t="shared" si="1"/>
        <v>3651574.1729729255</v>
      </c>
      <c r="I10" s="15">
        <v>3594657.4470219761</v>
      </c>
      <c r="J10" s="15">
        <v>56916.725950948981</v>
      </c>
      <c r="K10" s="14">
        <f t="shared" si="0"/>
        <v>3651574.172972925</v>
      </c>
      <c r="L10" s="17">
        <v>3492887.7205420076</v>
      </c>
      <c r="M10" s="17">
        <v>158686.45243091707</v>
      </c>
      <c r="N10" s="12">
        <f t="shared" si="2"/>
        <v>3651574.1729729245</v>
      </c>
      <c r="O10" s="17">
        <v>567850.17747250921</v>
      </c>
      <c r="P10" s="17">
        <v>208766.51835191401</v>
      </c>
      <c r="Q10" s="17">
        <v>322448.91939806484</v>
      </c>
      <c r="R10" s="17">
        <v>312572.70237428596</v>
      </c>
      <c r="S10" s="17">
        <v>296857.02762033709</v>
      </c>
      <c r="T10" s="17">
        <v>359142.69256129599</v>
      </c>
      <c r="U10" s="17">
        <v>1583936.1351945174</v>
      </c>
      <c r="V10" s="21">
        <f t="shared" si="3"/>
        <v>3651574.1729729245</v>
      </c>
      <c r="W10" s="17">
        <v>1708495.345217112</v>
      </c>
      <c r="X10" s="26">
        <f t="shared" si="4"/>
        <v>358333.99999999837</v>
      </c>
      <c r="Y10" s="26">
        <v>1584744.8277558142</v>
      </c>
      <c r="Z10" s="21">
        <f t="shared" si="5"/>
        <v>3651574.1729729245</v>
      </c>
      <c r="AA10" s="17">
        <v>1315178.110015573</v>
      </c>
      <c r="AB10" s="17">
        <v>312438.386666623</v>
      </c>
      <c r="AC10" s="17">
        <v>1690732.1165060715</v>
      </c>
      <c r="AD10" s="17">
        <v>149913.54768785799</v>
      </c>
      <c r="AE10" s="17">
        <v>183312.01209679898</v>
      </c>
      <c r="AF10" s="21">
        <f t="shared" si="6"/>
        <v>3651574.1729729245</v>
      </c>
      <c r="AG10" s="17">
        <v>3045250.5123305656</v>
      </c>
      <c r="AH10" s="26">
        <v>606323.66064235824</v>
      </c>
      <c r="AI10" s="21">
        <f t="shared" si="7"/>
        <v>3651574.1729729241</v>
      </c>
      <c r="AJ10" s="15">
        <v>42974.420225119015</v>
      </c>
      <c r="AK10" s="15">
        <v>444310.19607918779</v>
      </c>
      <c r="AL10" s="15">
        <v>1174337.2696644575</v>
      </c>
      <c r="AM10" s="15">
        <v>1910305.0324501304</v>
      </c>
      <c r="AN10" s="21">
        <f t="shared" si="8"/>
        <v>3571926.9184188945</v>
      </c>
    </row>
    <row r="11" spans="1:40" s="6" customFormat="1" x14ac:dyDescent="0.25">
      <c r="A11" s="8">
        <v>41729</v>
      </c>
      <c r="B11" s="11">
        <v>3671553.2614407358</v>
      </c>
      <c r="C11" s="34">
        <v>833049.73016184219</v>
      </c>
      <c r="D11" s="34">
        <v>1156722.5130151398</v>
      </c>
      <c r="E11" s="34">
        <v>51599.597719956022</v>
      </c>
      <c r="F11" s="34">
        <v>1629540.5263310371</v>
      </c>
      <c r="G11" s="33">
        <v>640.89421276600001</v>
      </c>
      <c r="H11" s="13">
        <f t="shared" si="1"/>
        <v>3671553.2614407414</v>
      </c>
      <c r="I11" s="15">
        <v>3610456.7814852921</v>
      </c>
      <c r="J11" s="15">
        <v>61096.479955443989</v>
      </c>
      <c r="K11" s="14">
        <f t="shared" si="0"/>
        <v>3671553.2614407362</v>
      </c>
      <c r="L11" s="17">
        <v>3508548.5027937307</v>
      </c>
      <c r="M11" s="17">
        <v>163004.75864700408</v>
      </c>
      <c r="N11" s="12">
        <f t="shared" si="2"/>
        <v>3671553.2614407348</v>
      </c>
      <c r="O11" s="17">
        <v>562886.44024822488</v>
      </c>
      <c r="P11" s="17">
        <v>208435.00663346401</v>
      </c>
      <c r="Q11" s="17">
        <v>321082.68049230409</v>
      </c>
      <c r="R11" s="17">
        <v>309634.21203657484</v>
      </c>
      <c r="S11" s="17">
        <v>295026.35732312803</v>
      </c>
      <c r="T11" s="17">
        <v>356804.6687570822</v>
      </c>
      <c r="U11" s="17">
        <v>1617683.8959499621</v>
      </c>
      <c r="V11" s="21">
        <f t="shared" si="3"/>
        <v>3671553.26144074</v>
      </c>
      <c r="W11" s="17">
        <v>1697064.6967336955</v>
      </c>
      <c r="X11" s="26">
        <f t="shared" si="4"/>
        <v>358526.00000000047</v>
      </c>
      <c r="Y11" s="26">
        <v>1615962.564707044</v>
      </c>
      <c r="Z11" s="21">
        <f t="shared" si="5"/>
        <v>3671553.26144074</v>
      </c>
      <c r="AA11" s="17">
        <v>1331925.3273828242</v>
      </c>
      <c r="AB11" s="17">
        <v>324117.08132932481</v>
      </c>
      <c r="AC11" s="17">
        <v>1683340.2725113174</v>
      </c>
      <c r="AD11" s="17">
        <v>150476.24599811505</v>
      </c>
      <c r="AE11" s="17">
        <v>181694.33421915802</v>
      </c>
      <c r="AF11" s="21">
        <f t="shared" si="6"/>
        <v>3671553.2614407395</v>
      </c>
      <c r="AG11" s="17">
        <v>3079456.3558323421</v>
      </c>
      <c r="AH11" s="26">
        <v>592096.90560839802</v>
      </c>
      <c r="AI11" s="21">
        <f t="shared" si="7"/>
        <v>3671553.26144074</v>
      </c>
      <c r="AJ11" s="15">
        <v>45002.32130538702</v>
      </c>
      <c r="AK11" s="15">
        <v>451539.17715535103</v>
      </c>
      <c r="AL11" s="15">
        <v>1179899.2271863532</v>
      </c>
      <c r="AM11" s="15">
        <v>1918525.5679964568</v>
      </c>
      <c r="AN11" s="21">
        <f t="shared" si="8"/>
        <v>3594966.2936435482</v>
      </c>
    </row>
    <row r="12" spans="1:40" s="6" customFormat="1" x14ac:dyDescent="0.25">
      <c r="A12" s="8">
        <v>41759</v>
      </c>
      <c r="B12" s="11">
        <v>3749915.3579210383</v>
      </c>
      <c r="C12" s="34">
        <v>868116.83756316465</v>
      </c>
      <c r="D12" s="34">
        <v>1165861.3727738822</v>
      </c>
      <c r="E12" s="34">
        <v>66522.388467493976</v>
      </c>
      <c r="F12" s="34">
        <v>1648803.8019216005</v>
      </c>
      <c r="G12" s="33">
        <v>610.95719489800013</v>
      </c>
      <c r="H12" s="13">
        <f t="shared" si="1"/>
        <v>3749915.3579210392</v>
      </c>
      <c r="I12" s="15">
        <v>3687169.1294733584</v>
      </c>
      <c r="J12" s="15">
        <v>62746.228447676949</v>
      </c>
      <c r="K12" s="14">
        <f t="shared" si="0"/>
        <v>3749915.3579210355</v>
      </c>
      <c r="L12" s="17">
        <v>3580904.7835591161</v>
      </c>
      <c r="M12" s="17">
        <v>169010.574361921</v>
      </c>
      <c r="N12" s="12">
        <f t="shared" si="2"/>
        <v>3749915.3579210369</v>
      </c>
      <c r="O12" s="17">
        <v>571240.86921533803</v>
      </c>
      <c r="P12" s="17">
        <v>210275.81758066002</v>
      </c>
      <c r="Q12" s="17">
        <v>322829.83410177607</v>
      </c>
      <c r="R12" s="17">
        <v>313380.54401224595</v>
      </c>
      <c r="S12" s="17">
        <v>297813.68391176377</v>
      </c>
      <c r="T12" s="17">
        <v>361124.42699173134</v>
      </c>
      <c r="U12" s="17">
        <v>1673250.182107524</v>
      </c>
      <c r="V12" s="21">
        <f t="shared" si="3"/>
        <v>3749915.3579210392</v>
      </c>
      <c r="W12" s="17">
        <v>1715540.7488217847</v>
      </c>
      <c r="X12" s="26">
        <f t="shared" si="4"/>
        <v>362691.9999999993</v>
      </c>
      <c r="Y12" s="26">
        <v>1671682.6090992552</v>
      </c>
      <c r="Z12" s="21">
        <f t="shared" si="5"/>
        <v>3749915.3579210392</v>
      </c>
      <c r="AA12" s="17">
        <v>1368949.046626376</v>
      </c>
      <c r="AB12" s="17">
        <v>347808.59988687385</v>
      </c>
      <c r="AC12" s="17">
        <v>1709863.3188772299</v>
      </c>
      <c r="AD12" s="17">
        <v>147819.51033923298</v>
      </c>
      <c r="AE12" s="17">
        <v>175474.88219132714</v>
      </c>
      <c r="AF12" s="21">
        <f t="shared" si="6"/>
        <v>3749915.3579210397</v>
      </c>
      <c r="AG12" s="17">
        <v>3153224.719743968</v>
      </c>
      <c r="AH12" s="26">
        <v>596690.638177071</v>
      </c>
      <c r="AI12" s="21">
        <f t="shared" si="7"/>
        <v>3749915.3579210388</v>
      </c>
      <c r="AJ12" s="15">
        <v>46572.83422986701</v>
      </c>
      <c r="AK12" s="15">
        <v>470915.27358648804</v>
      </c>
      <c r="AL12" s="15">
        <v>1201559.3441824915</v>
      </c>
      <c r="AM12" s="15">
        <v>1959145.8080561247</v>
      </c>
      <c r="AN12" s="21">
        <f t="shared" si="8"/>
        <v>3678193.2600549711</v>
      </c>
    </row>
    <row r="13" spans="1:40" s="6" customFormat="1" x14ac:dyDescent="0.25">
      <c r="A13" s="8">
        <v>41790</v>
      </c>
      <c r="B13" s="11">
        <v>3822525.1904027932</v>
      </c>
      <c r="C13" s="34">
        <v>910484.79853974865</v>
      </c>
      <c r="D13" s="34">
        <v>1157039.0712711171</v>
      </c>
      <c r="E13" s="34">
        <v>67649.666530007002</v>
      </c>
      <c r="F13" s="34">
        <v>1685764.7787464117</v>
      </c>
      <c r="G13" s="33">
        <v>1586.8753155090001</v>
      </c>
      <c r="H13" s="13">
        <f t="shared" si="1"/>
        <v>3822525.1904027932</v>
      </c>
      <c r="I13" s="15">
        <v>3754144.8422100777</v>
      </c>
      <c r="J13" s="15">
        <v>68380.348192718011</v>
      </c>
      <c r="K13" s="14">
        <f t="shared" si="0"/>
        <v>3822525.1904027956</v>
      </c>
      <c r="L13" s="17">
        <v>3650685.0048661251</v>
      </c>
      <c r="M13" s="17">
        <v>171840.18553666701</v>
      </c>
      <c r="N13" s="12">
        <f t="shared" si="2"/>
        <v>3822525.1904027918</v>
      </c>
      <c r="O13" s="17">
        <v>566381.9658846932</v>
      </c>
      <c r="P13" s="17">
        <v>209841.30681994805</v>
      </c>
      <c r="Q13" s="17">
        <v>324170.47170086007</v>
      </c>
      <c r="R13" s="17">
        <v>315304.13218883495</v>
      </c>
      <c r="S13" s="17">
        <v>301827.53197781398</v>
      </c>
      <c r="T13" s="17">
        <v>364481.96839076979</v>
      </c>
      <c r="U13" s="17">
        <v>1740517.8134398719</v>
      </c>
      <c r="V13" s="21">
        <f t="shared" si="3"/>
        <v>3822525.1904027918</v>
      </c>
      <c r="W13" s="17">
        <v>1717525.4085721513</v>
      </c>
      <c r="X13" s="26">
        <f t="shared" si="4"/>
        <v>367119.99999999744</v>
      </c>
      <c r="Y13" s="26">
        <v>1737879.7818306431</v>
      </c>
      <c r="Z13" s="21">
        <f t="shared" si="5"/>
        <v>3822525.1904027918</v>
      </c>
      <c r="AA13" s="17">
        <v>1387196.680091718</v>
      </c>
      <c r="AB13" s="17">
        <v>364087.09916801716</v>
      </c>
      <c r="AC13" s="17">
        <v>1737366.472078627</v>
      </c>
      <c r="AD13" s="17">
        <v>146712.66836752108</v>
      </c>
      <c r="AE13" s="17">
        <v>187162.27069691307</v>
      </c>
      <c r="AF13" s="21">
        <f t="shared" si="6"/>
        <v>3822525.190402796</v>
      </c>
      <c r="AG13" s="17">
        <v>3180997.8521065693</v>
      </c>
      <c r="AH13" s="26">
        <v>641527.33829622786</v>
      </c>
      <c r="AI13" s="21">
        <f t="shared" si="7"/>
        <v>3822525.1904027974</v>
      </c>
      <c r="AJ13" s="15">
        <v>47695.970395606011</v>
      </c>
      <c r="AK13" s="15">
        <v>489521.01426881662</v>
      </c>
      <c r="AL13" s="15">
        <v>1227604.1166489732</v>
      </c>
      <c r="AM13" s="15">
        <v>1988140.3733667713</v>
      </c>
      <c r="AN13" s="21">
        <f t="shared" si="8"/>
        <v>3752961.4746801672</v>
      </c>
    </row>
    <row r="14" spans="1:40" s="6" customFormat="1" x14ac:dyDescent="0.25">
      <c r="A14" s="8">
        <v>41820</v>
      </c>
      <c r="B14" s="11">
        <v>3893057.4047722253</v>
      </c>
      <c r="C14" s="34">
        <v>934416.53968338878</v>
      </c>
      <c r="D14" s="34">
        <v>1168743.3524303322</v>
      </c>
      <c r="E14" s="34">
        <v>64727.820845834984</v>
      </c>
      <c r="F14" s="34">
        <v>1723669.771349547</v>
      </c>
      <c r="G14" s="33">
        <v>1499.9204631270002</v>
      </c>
      <c r="H14" s="13">
        <f t="shared" si="1"/>
        <v>3893057.40477223</v>
      </c>
      <c r="I14" s="15">
        <v>3824026.5372661809</v>
      </c>
      <c r="J14" s="15">
        <v>69030.867506044975</v>
      </c>
      <c r="K14" s="14">
        <f t="shared" si="0"/>
        <v>3893057.4047722258</v>
      </c>
      <c r="L14" s="17">
        <v>3719985.1542530162</v>
      </c>
      <c r="M14" s="17">
        <v>173072.25051921009</v>
      </c>
      <c r="N14" s="12">
        <f t="shared" si="2"/>
        <v>3893057.4047722262</v>
      </c>
      <c r="O14" s="17">
        <v>564315.55194312904</v>
      </c>
      <c r="P14" s="17">
        <v>210794.17727167311</v>
      </c>
      <c r="Q14" s="17">
        <v>327490.42307603185</v>
      </c>
      <c r="R14" s="17">
        <v>320338.43797382497</v>
      </c>
      <c r="S14" s="17">
        <v>309459.99167345295</v>
      </c>
      <c r="T14" s="17">
        <v>376101.07044238987</v>
      </c>
      <c r="U14" s="17">
        <v>1784557.7523917269</v>
      </c>
      <c r="V14" s="21">
        <f t="shared" si="3"/>
        <v>3893057.4047722286</v>
      </c>
      <c r="W14" s="17">
        <v>1732398.5819381117</v>
      </c>
      <c r="X14" s="26">
        <f t="shared" si="4"/>
        <v>378586.0000000007</v>
      </c>
      <c r="Y14" s="26">
        <v>1782072.8228341162</v>
      </c>
      <c r="Z14" s="21">
        <f t="shared" si="5"/>
        <v>3893057.4047722286</v>
      </c>
      <c r="AA14" s="17">
        <v>1422133.9084441282</v>
      </c>
      <c r="AB14" s="17">
        <v>383290.04266544123</v>
      </c>
      <c r="AC14" s="17">
        <v>1758243.1398629122</v>
      </c>
      <c r="AD14" s="17">
        <v>148559.80994235098</v>
      </c>
      <c r="AE14" s="17">
        <v>180830.50385739791</v>
      </c>
      <c r="AF14" s="21">
        <f t="shared" si="6"/>
        <v>3893057.4047722309</v>
      </c>
      <c r="AG14" s="17">
        <v>3264441.2950664777</v>
      </c>
      <c r="AH14" s="26">
        <v>628616.10970574582</v>
      </c>
      <c r="AI14" s="21">
        <f t="shared" si="7"/>
        <v>3893057.4047722234</v>
      </c>
      <c r="AJ14" s="15">
        <v>49549.294068668984</v>
      </c>
      <c r="AK14" s="15">
        <v>506137.37705897749</v>
      </c>
      <c r="AL14" s="15">
        <v>1235829.0762704446</v>
      </c>
      <c r="AM14" s="15">
        <v>2032378.9305630324</v>
      </c>
      <c r="AN14" s="21">
        <f t="shared" si="8"/>
        <v>3823894.6779611232</v>
      </c>
    </row>
    <row r="15" spans="1:40" s="6" customFormat="1" x14ac:dyDescent="0.25">
      <c r="A15" s="8">
        <v>41851</v>
      </c>
      <c r="B15" s="11">
        <v>3832171.4402701994</v>
      </c>
      <c r="C15" s="34">
        <v>822599.3021804248</v>
      </c>
      <c r="D15" s="34">
        <v>1205447.3716578581</v>
      </c>
      <c r="E15" s="34">
        <v>53516.620065241019</v>
      </c>
      <c r="F15" s="34">
        <v>1749033.4096007633</v>
      </c>
      <c r="G15" s="33">
        <v>1574.736765912</v>
      </c>
      <c r="H15" s="13">
        <f t="shared" si="1"/>
        <v>3832171.4402701994</v>
      </c>
      <c r="I15" s="15">
        <v>3776376.5011789137</v>
      </c>
      <c r="J15" s="15">
        <v>55794.939091285036</v>
      </c>
      <c r="K15" s="14">
        <f t="shared" si="0"/>
        <v>3832171.440270199</v>
      </c>
      <c r="L15" s="17">
        <v>3657159.9127442059</v>
      </c>
      <c r="M15" s="17">
        <v>175011.527525994</v>
      </c>
      <c r="N15" s="12">
        <f t="shared" si="2"/>
        <v>3832171.4402701999</v>
      </c>
      <c r="O15" s="17">
        <v>602319.17765448813</v>
      </c>
      <c r="P15" s="17">
        <v>218057.97235143499</v>
      </c>
      <c r="Q15" s="17">
        <v>334006.53165975498</v>
      </c>
      <c r="R15" s="17">
        <v>323367.69674513792</v>
      </c>
      <c r="S15" s="17">
        <v>311392.10999903304</v>
      </c>
      <c r="T15" s="17">
        <v>372943.59859101311</v>
      </c>
      <c r="U15" s="17">
        <v>1670084.3532693372</v>
      </c>
      <c r="V15" s="21">
        <f t="shared" si="3"/>
        <v>3832171.440270199</v>
      </c>
      <c r="W15" s="17">
        <v>1789143.4884098489</v>
      </c>
      <c r="X15" s="26">
        <f t="shared" si="4"/>
        <v>374340</v>
      </c>
      <c r="Y15" s="26">
        <v>1668687.9518603501</v>
      </c>
      <c r="Z15" s="21">
        <f t="shared" si="5"/>
        <v>3832171.440270199</v>
      </c>
      <c r="AA15" s="17">
        <v>1415078.7920302949</v>
      </c>
      <c r="AB15" s="17">
        <v>331162.21587554616</v>
      </c>
      <c r="AC15" s="17">
        <v>1767014.786920792</v>
      </c>
      <c r="AD15" s="17">
        <v>143089.82169380097</v>
      </c>
      <c r="AE15" s="17">
        <v>175825.823749765</v>
      </c>
      <c r="AF15" s="21">
        <f t="shared" si="6"/>
        <v>3832171.440270199</v>
      </c>
      <c r="AG15" s="17">
        <v>3210303.2035976746</v>
      </c>
      <c r="AH15" s="26">
        <v>621868.23667252553</v>
      </c>
      <c r="AI15" s="21">
        <f t="shared" si="7"/>
        <v>3832171.4402702004</v>
      </c>
      <c r="AJ15" s="15">
        <v>44627.964968672008</v>
      </c>
      <c r="AK15" s="15">
        <v>479988.90664267191</v>
      </c>
      <c r="AL15" s="15">
        <v>1209836.369836251</v>
      </c>
      <c r="AM15" s="15">
        <v>2030699.68530337</v>
      </c>
      <c r="AN15" s="21">
        <f t="shared" si="8"/>
        <v>3765152.926750965</v>
      </c>
    </row>
    <row r="16" spans="1:40" s="6" customFormat="1" x14ac:dyDescent="0.25">
      <c r="A16" s="8">
        <v>41882</v>
      </c>
      <c r="B16" s="11">
        <v>3913841.5065228343</v>
      </c>
      <c r="C16" s="34">
        <v>867113.07833539369</v>
      </c>
      <c r="D16" s="34">
        <v>1194904.0208986632</v>
      </c>
      <c r="E16" s="34">
        <v>60446.376948029989</v>
      </c>
      <c r="F16" s="34">
        <v>1789122.4582538276</v>
      </c>
      <c r="G16" s="33">
        <v>2255.572086914</v>
      </c>
      <c r="H16" s="13">
        <f t="shared" si="1"/>
        <v>3913841.5065228282</v>
      </c>
      <c r="I16" s="15">
        <v>3846059.671824771</v>
      </c>
      <c r="J16" s="15">
        <v>67781.83469806597</v>
      </c>
      <c r="K16" s="14">
        <f t="shared" si="0"/>
        <v>3913841.5065228371</v>
      </c>
      <c r="L16" s="17">
        <v>3733646.4897166612</v>
      </c>
      <c r="M16" s="17">
        <v>180195.01680617203</v>
      </c>
      <c r="N16" s="12">
        <f t="shared" si="2"/>
        <v>3913841.5065228334</v>
      </c>
      <c r="O16" s="17">
        <v>583984.20138734207</v>
      </c>
      <c r="P16" s="17">
        <v>217612.48704829314</v>
      </c>
      <c r="Q16" s="17">
        <v>336578.72142599314</v>
      </c>
      <c r="R16" s="17">
        <v>329253.56813426712</v>
      </c>
      <c r="S16" s="17">
        <v>317003.67691079207</v>
      </c>
      <c r="T16" s="17">
        <v>379188.8032008711</v>
      </c>
      <c r="U16" s="17">
        <v>1750220.0484152744</v>
      </c>
      <c r="V16" s="21">
        <f t="shared" si="3"/>
        <v>3913841.5065228329</v>
      </c>
      <c r="W16" s="17">
        <v>1784432.6549066873</v>
      </c>
      <c r="X16" s="26">
        <f t="shared" si="4"/>
        <v>381858.0000000014</v>
      </c>
      <c r="Y16" s="26">
        <v>1747550.8516161442</v>
      </c>
      <c r="Z16" s="21">
        <f t="shared" si="5"/>
        <v>3913841.5065228329</v>
      </c>
      <c r="AA16" s="17">
        <v>1451731.7546933643</v>
      </c>
      <c r="AB16" s="17">
        <v>354181.67033646017</v>
      </c>
      <c r="AC16" s="17">
        <v>1781421.5093523934</v>
      </c>
      <c r="AD16" s="17">
        <v>145116.47334087797</v>
      </c>
      <c r="AE16" s="17">
        <v>181390.09879973612</v>
      </c>
      <c r="AF16" s="21">
        <f t="shared" si="6"/>
        <v>3913841.506522832</v>
      </c>
      <c r="AG16" s="17">
        <v>3282423.3299245983</v>
      </c>
      <c r="AH16" s="26">
        <v>631418.17659823201</v>
      </c>
      <c r="AI16" s="21">
        <f t="shared" si="7"/>
        <v>3913841.5065228306</v>
      </c>
      <c r="AJ16" s="15">
        <v>47922.040549471989</v>
      </c>
      <c r="AK16" s="15">
        <v>493412.45571379922</v>
      </c>
      <c r="AL16" s="15">
        <v>1238298.8075940248</v>
      </c>
      <c r="AM16" s="15">
        <v>2065568.559456801</v>
      </c>
      <c r="AN16" s="21">
        <f t="shared" si="8"/>
        <v>3845201.8633140968</v>
      </c>
    </row>
    <row r="17" spans="1:40" s="6" customFormat="1" x14ac:dyDescent="0.25">
      <c r="A17" s="8">
        <v>41912</v>
      </c>
      <c r="B17" s="11">
        <v>4066909.4096339708</v>
      </c>
      <c r="C17" s="34">
        <v>939250.79803794867</v>
      </c>
      <c r="D17" s="34">
        <v>1207884.1035393542</v>
      </c>
      <c r="E17" s="34">
        <v>78640.520101903021</v>
      </c>
      <c r="F17" s="34">
        <v>1838806.4459953518</v>
      </c>
      <c r="G17" s="33">
        <v>2327.5419594160003</v>
      </c>
      <c r="H17" s="13">
        <f t="shared" si="1"/>
        <v>4066909.4096339736</v>
      </c>
      <c r="I17" s="15">
        <v>3986569.264289781</v>
      </c>
      <c r="J17" s="15">
        <v>80340.145344186967</v>
      </c>
      <c r="K17" s="14">
        <f t="shared" si="0"/>
        <v>4066909.409633968</v>
      </c>
      <c r="L17" s="17">
        <v>3882906.7671762933</v>
      </c>
      <c r="M17" s="17">
        <v>184002.64245767897</v>
      </c>
      <c r="N17" s="12">
        <f t="shared" si="2"/>
        <v>4066909.4096339722</v>
      </c>
      <c r="O17" s="17">
        <v>585940.99731617118</v>
      </c>
      <c r="P17" s="17">
        <v>217902.658514307</v>
      </c>
      <c r="Q17" s="17">
        <v>338316.14847315912</v>
      </c>
      <c r="R17" s="17">
        <v>333333.43642691494</v>
      </c>
      <c r="S17" s="17">
        <v>322567.73800734803</v>
      </c>
      <c r="T17" s="17">
        <v>387340.46107525588</v>
      </c>
      <c r="U17" s="17">
        <v>1881507.9698208172</v>
      </c>
      <c r="V17" s="21">
        <f t="shared" si="3"/>
        <v>4066909.4096339736</v>
      </c>
      <c r="W17" s="17">
        <v>1798060.9787379</v>
      </c>
      <c r="X17" s="26">
        <f t="shared" si="4"/>
        <v>391646.00000000047</v>
      </c>
      <c r="Y17" s="26">
        <v>1877202.4308960731</v>
      </c>
      <c r="Z17" s="21">
        <f t="shared" si="5"/>
        <v>4066909.4096339736</v>
      </c>
      <c r="AA17" s="17">
        <v>1508084.4291368111</v>
      </c>
      <c r="AB17" s="17">
        <v>403276.18832665298</v>
      </c>
      <c r="AC17" s="17">
        <v>1820242.5097959249</v>
      </c>
      <c r="AD17" s="17">
        <v>150780.582531903</v>
      </c>
      <c r="AE17" s="17">
        <v>184525.69984268004</v>
      </c>
      <c r="AF17" s="21">
        <f t="shared" si="6"/>
        <v>4066909.4096339718</v>
      </c>
      <c r="AG17" s="17">
        <v>3406860.1178066814</v>
      </c>
      <c r="AH17" s="26">
        <v>660049.29182729102</v>
      </c>
      <c r="AI17" s="21">
        <f t="shared" si="7"/>
        <v>4066909.4096339727</v>
      </c>
      <c r="AJ17" s="15">
        <v>50442.874268579006</v>
      </c>
      <c r="AK17" s="15">
        <v>540988.7485028517</v>
      </c>
      <c r="AL17" s="15">
        <v>1276392.0911727319</v>
      </c>
      <c r="AM17" s="15">
        <v>2129011.537224744</v>
      </c>
      <c r="AN17" s="21">
        <f t="shared" si="8"/>
        <v>3996835.2511689067</v>
      </c>
    </row>
    <row r="18" spans="1:40" s="6" customFormat="1" x14ac:dyDescent="0.25">
      <c r="A18" s="8">
        <v>41943</v>
      </c>
      <c r="B18" s="11">
        <v>4087618.3544322881</v>
      </c>
      <c r="C18" s="34">
        <v>944176.70113145385</v>
      </c>
      <c r="D18" s="34">
        <v>1203751.9397781407</v>
      </c>
      <c r="E18" s="34">
        <v>82731.300529630986</v>
      </c>
      <c r="F18" s="34">
        <v>1853902.7433911476</v>
      </c>
      <c r="G18" s="33">
        <v>3055.6696019159999</v>
      </c>
      <c r="H18" s="13">
        <f t="shared" si="1"/>
        <v>4087618.354432289</v>
      </c>
      <c r="I18" s="15">
        <v>4001372.9082065956</v>
      </c>
      <c r="J18" s="15">
        <v>86245.446225693973</v>
      </c>
      <c r="K18" s="14">
        <f t="shared" si="0"/>
        <v>4087618.3544322895</v>
      </c>
      <c r="L18" s="17">
        <v>3899427.8493686263</v>
      </c>
      <c r="M18" s="17">
        <v>188190.50506366201</v>
      </c>
      <c r="N18" s="12">
        <f t="shared" si="2"/>
        <v>4087618.3544322881</v>
      </c>
      <c r="O18" s="17">
        <v>590828.24213236</v>
      </c>
      <c r="P18" s="17">
        <v>219540.3855937651</v>
      </c>
      <c r="Q18" s="17">
        <v>338503.49757749005</v>
      </c>
      <c r="R18" s="17">
        <v>328905.06726487709</v>
      </c>
      <c r="S18" s="17">
        <v>318149.53853924514</v>
      </c>
      <c r="T18" s="17">
        <v>391953.21487466508</v>
      </c>
      <c r="U18" s="17">
        <v>1899738.4084498859</v>
      </c>
      <c r="V18" s="21">
        <f t="shared" si="3"/>
        <v>4087618.3544322886</v>
      </c>
      <c r="W18" s="17">
        <v>1795926.7311077372</v>
      </c>
      <c r="X18" s="26">
        <f t="shared" si="4"/>
        <v>397436.00000000047</v>
      </c>
      <c r="Y18" s="26">
        <v>1894255.6233245512</v>
      </c>
      <c r="Z18" s="21">
        <f t="shared" si="5"/>
        <v>4087618.3544322886</v>
      </c>
      <c r="AA18" s="17">
        <v>1510019.7782628906</v>
      </c>
      <c r="AB18" s="17">
        <v>399999.47423749586</v>
      </c>
      <c r="AC18" s="17">
        <v>1828377.0836000666</v>
      </c>
      <c r="AD18" s="17">
        <v>161017.44724403496</v>
      </c>
      <c r="AE18" s="17">
        <v>188204.57108780101</v>
      </c>
      <c r="AF18" s="21">
        <f t="shared" si="6"/>
        <v>4087618.354432289</v>
      </c>
      <c r="AG18" s="17">
        <v>3428871.3237443864</v>
      </c>
      <c r="AH18" s="26">
        <v>658747.03068790399</v>
      </c>
      <c r="AI18" s="21">
        <f t="shared" si="7"/>
        <v>4087618.3544322904</v>
      </c>
      <c r="AJ18" s="15">
        <v>51530.323632303996</v>
      </c>
      <c r="AK18" s="15">
        <v>549651.75914872088</v>
      </c>
      <c r="AL18" s="15">
        <v>1282079.2588092557</v>
      </c>
      <c r="AM18" s="15">
        <v>2134353.8617384932</v>
      </c>
      <c r="AN18" s="21">
        <f t="shared" si="8"/>
        <v>4017615.2033287738</v>
      </c>
    </row>
    <row r="19" spans="1:40" s="6" customFormat="1" x14ac:dyDescent="0.25">
      <c r="A19" s="8">
        <v>41973</v>
      </c>
      <c r="B19" s="11">
        <v>4127436.0355215715</v>
      </c>
      <c r="C19" s="34">
        <v>958725.77476394619</v>
      </c>
      <c r="D19" s="34">
        <v>1220498.0338401536</v>
      </c>
      <c r="E19" s="34">
        <v>74773.347956612997</v>
      </c>
      <c r="F19" s="34">
        <v>1870272.5418152753</v>
      </c>
      <c r="G19" s="33">
        <v>3166.3371455799997</v>
      </c>
      <c r="H19" s="13">
        <f t="shared" si="1"/>
        <v>4127436.0355215683</v>
      </c>
      <c r="I19" s="15">
        <v>4044651.2388070649</v>
      </c>
      <c r="J19" s="15">
        <v>82784.796714505967</v>
      </c>
      <c r="K19" s="14">
        <f t="shared" si="0"/>
        <v>4127436.0355215711</v>
      </c>
      <c r="L19" s="17">
        <v>3939325.6714938977</v>
      </c>
      <c r="M19" s="17">
        <v>188110.36402767204</v>
      </c>
      <c r="N19" s="12">
        <f t="shared" si="2"/>
        <v>4127436.0355215697</v>
      </c>
      <c r="O19" s="17">
        <v>592108.00615353393</v>
      </c>
      <c r="P19" s="17">
        <v>221099.28845728791</v>
      </c>
      <c r="Q19" s="17">
        <v>341800.4956797919</v>
      </c>
      <c r="R19" s="17">
        <v>333153.79118199181</v>
      </c>
      <c r="S19" s="17">
        <v>323431.76763840299</v>
      </c>
      <c r="T19" s="17">
        <v>404666.05818352592</v>
      </c>
      <c r="U19" s="17">
        <v>1911176.6282270334</v>
      </c>
      <c r="V19" s="21">
        <f t="shared" si="3"/>
        <v>4127436.0355215678</v>
      </c>
      <c r="W19" s="17">
        <v>1811593.3491110094</v>
      </c>
      <c r="X19" s="26">
        <f t="shared" si="4"/>
        <v>409679.9999999993</v>
      </c>
      <c r="Y19" s="26">
        <v>1906162.6864105591</v>
      </c>
      <c r="Z19" s="21">
        <f t="shared" si="5"/>
        <v>4127436.0355215678</v>
      </c>
      <c r="AA19" s="17">
        <v>1531909.9358486303</v>
      </c>
      <c r="AB19" s="17">
        <v>395957.18930526503</v>
      </c>
      <c r="AC19" s="17">
        <v>1840897.4832994284</v>
      </c>
      <c r="AD19" s="17">
        <v>164172.19241602707</v>
      </c>
      <c r="AE19" s="17">
        <v>194499.23465221698</v>
      </c>
      <c r="AF19" s="21">
        <f t="shared" si="6"/>
        <v>4127436.0355215678</v>
      </c>
      <c r="AG19" s="17">
        <v>3464944.9500399884</v>
      </c>
      <c r="AH19" s="26">
        <v>662491.08548158128</v>
      </c>
      <c r="AI19" s="21">
        <f t="shared" si="7"/>
        <v>4127436.0355215697</v>
      </c>
      <c r="AJ19" s="15">
        <v>51860.797044124018</v>
      </c>
      <c r="AK19" s="15">
        <v>547550.92075619497</v>
      </c>
      <c r="AL19" s="15">
        <v>1294628.7270816367</v>
      </c>
      <c r="AM19" s="15">
        <v>2162316.6094115349</v>
      </c>
      <c r="AN19" s="21">
        <f t="shared" si="8"/>
        <v>4056357.0542934905</v>
      </c>
    </row>
    <row r="20" spans="1:40" s="6" customFormat="1" x14ac:dyDescent="0.25">
      <c r="A20" s="8">
        <v>42004</v>
      </c>
      <c r="B20" s="11">
        <v>4168558.3077707123</v>
      </c>
      <c r="C20" s="34">
        <v>912624.88929165807</v>
      </c>
      <c r="D20" s="34">
        <v>1287417.5192992406</v>
      </c>
      <c r="E20" s="34">
        <v>69827.200378529</v>
      </c>
      <c r="F20" s="34">
        <v>1895485.2172466677</v>
      </c>
      <c r="G20" s="33">
        <v>3203.4815546180007</v>
      </c>
      <c r="H20" s="13">
        <f t="shared" si="1"/>
        <v>4168558.3077707132</v>
      </c>
      <c r="I20" s="15">
        <v>4104698.8003259352</v>
      </c>
      <c r="J20" s="15">
        <v>63859.507444776995</v>
      </c>
      <c r="K20" s="14">
        <f t="shared" si="0"/>
        <v>4168558.3077707123</v>
      </c>
      <c r="L20" s="17">
        <v>3978292.6485180724</v>
      </c>
      <c r="M20" s="17">
        <v>190265.659252638</v>
      </c>
      <c r="N20" s="12">
        <f t="shared" si="2"/>
        <v>4168558.3077707104</v>
      </c>
      <c r="O20" s="17">
        <v>617877.47631754016</v>
      </c>
      <c r="P20" s="17">
        <v>230108.45785273792</v>
      </c>
      <c r="Q20" s="17">
        <v>355826.69452046009</v>
      </c>
      <c r="R20" s="17">
        <v>346937.69110889803</v>
      </c>
      <c r="S20" s="17">
        <v>338477.46600761404</v>
      </c>
      <c r="T20" s="17">
        <v>434037.22482252703</v>
      </c>
      <c r="U20" s="17">
        <v>1845293.2971409359</v>
      </c>
      <c r="V20" s="21">
        <f t="shared" si="3"/>
        <v>4168558.3077707132</v>
      </c>
      <c r="W20" s="17">
        <v>1889227.7858072498</v>
      </c>
      <c r="X20" s="26">
        <f t="shared" si="4"/>
        <v>435794.00000000116</v>
      </c>
      <c r="Y20" s="26">
        <v>1843536.521963462</v>
      </c>
      <c r="Z20" s="21">
        <f t="shared" si="5"/>
        <v>4168558.3077707132</v>
      </c>
      <c r="AA20" s="17">
        <v>1597602.4475125941</v>
      </c>
      <c r="AB20" s="17">
        <v>339055.83082573698</v>
      </c>
      <c r="AC20" s="17">
        <v>1876307.5341726134</v>
      </c>
      <c r="AD20" s="17">
        <v>167968.07510998897</v>
      </c>
      <c r="AE20" s="17">
        <v>187624.42014977901</v>
      </c>
      <c r="AF20" s="21">
        <f t="shared" si="6"/>
        <v>4168558.3077707123</v>
      </c>
      <c r="AG20" s="17">
        <v>3489137.867359227</v>
      </c>
      <c r="AH20" s="26">
        <v>679420.44041148515</v>
      </c>
      <c r="AI20" s="21">
        <f t="shared" si="7"/>
        <v>4168558.3077707123</v>
      </c>
      <c r="AJ20" s="15">
        <v>47252.886886698005</v>
      </c>
      <c r="AK20" s="15">
        <v>525416.59848302789</v>
      </c>
      <c r="AL20" s="15">
        <v>1284979.1338000705</v>
      </c>
      <c r="AM20" s="15">
        <v>2240026.6054604868</v>
      </c>
      <c r="AN20" s="21">
        <f t="shared" si="8"/>
        <v>4097675.2246302832</v>
      </c>
    </row>
    <row r="21" spans="1:40" s="6" customFormat="1" x14ac:dyDescent="0.25">
      <c r="A21" s="8">
        <v>42035</v>
      </c>
      <c r="B21" s="11">
        <v>4168841.1216527103</v>
      </c>
      <c r="C21" s="34">
        <v>913240.37566497223</v>
      </c>
      <c r="D21" s="34">
        <v>1226049.5509294877</v>
      </c>
      <c r="E21" s="34">
        <v>71024.95927557</v>
      </c>
      <c r="F21" s="34">
        <v>1954857.820643947</v>
      </c>
      <c r="G21" s="33">
        <v>3668.4151387310003</v>
      </c>
      <c r="H21" s="13">
        <f t="shared" si="1"/>
        <v>4168841.1216527079</v>
      </c>
      <c r="I21" s="15">
        <v>4095780.0048366738</v>
      </c>
      <c r="J21" s="15">
        <v>73061.116816035006</v>
      </c>
      <c r="K21" s="14">
        <f t="shared" si="0"/>
        <v>4168841.1216527089</v>
      </c>
      <c r="L21" s="17">
        <v>3984311.0293464381</v>
      </c>
      <c r="M21" s="17">
        <v>184530.09230627207</v>
      </c>
      <c r="N21" s="12">
        <f t="shared" si="2"/>
        <v>4168841.1216527103</v>
      </c>
      <c r="O21" s="17">
        <v>599423.23955006618</v>
      </c>
      <c r="P21" s="17">
        <v>227268.32253327407</v>
      </c>
      <c r="Q21" s="17">
        <v>351353.51101461105</v>
      </c>
      <c r="R21" s="17">
        <v>344646.46728819102</v>
      </c>
      <c r="S21" s="17">
        <v>332676.59881209099</v>
      </c>
      <c r="T21" s="17">
        <v>426371.67385178694</v>
      </c>
      <c r="U21" s="17">
        <v>1887101.3086026893</v>
      </c>
      <c r="V21" s="21">
        <f t="shared" si="3"/>
        <v>4168841.1216527093</v>
      </c>
      <c r="W21" s="17">
        <v>1855368.1391982345</v>
      </c>
      <c r="X21" s="26">
        <f t="shared" si="4"/>
        <v>456865.99999999884</v>
      </c>
      <c r="Y21" s="26">
        <v>1856606.9824544762</v>
      </c>
      <c r="Z21" s="21">
        <f t="shared" si="5"/>
        <v>4168841.1216527093</v>
      </c>
      <c r="AA21" s="17">
        <v>1557914.9543314292</v>
      </c>
      <c r="AB21" s="17">
        <v>358053.34097167512</v>
      </c>
      <c r="AC21" s="17">
        <v>1884026.8572853326</v>
      </c>
      <c r="AD21" s="17">
        <v>168926.88170291405</v>
      </c>
      <c r="AE21" s="17">
        <v>199919.08736135805</v>
      </c>
      <c r="AF21" s="21">
        <f t="shared" si="6"/>
        <v>4168841.1216527093</v>
      </c>
      <c r="AG21" s="17">
        <v>3463368.6401659017</v>
      </c>
      <c r="AH21" s="26">
        <v>705472.48148680711</v>
      </c>
      <c r="AI21" s="21">
        <f t="shared" si="7"/>
        <v>4168841.1216527089</v>
      </c>
      <c r="AJ21" s="15">
        <v>49807.736563294995</v>
      </c>
      <c r="AK21" s="15">
        <v>535562.17297534517</v>
      </c>
      <c r="AL21" s="15">
        <v>1306235.7890822412</v>
      </c>
      <c r="AM21" s="15">
        <v>2204076.7558166892</v>
      </c>
      <c r="AN21" s="21">
        <f t="shared" si="8"/>
        <v>4095682.4544375706</v>
      </c>
    </row>
    <row r="22" spans="1:40" s="6" customFormat="1" x14ac:dyDescent="0.25">
      <c r="A22" s="8">
        <v>42063</v>
      </c>
      <c r="B22" s="11">
        <v>4222482.1564344112</v>
      </c>
      <c r="C22" s="34">
        <v>924903.43402550463</v>
      </c>
      <c r="D22" s="34">
        <v>1219434.5763515276</v>
      </c>
      <c r="E22" s="34">
        <v>78142.277777315961</v>
      </c>
      <c r="F22" s="34">
        <v>1995397.456586448</v>
      </c>
      <c r="G22" s="33">
        <v>4604.4116936180008</v>
      </c>
      <c r="H22" s="13">
        <f t="shared" si="1"/>
        <v>4222482.156434414</v>
      </c>
      <c r="I22" s="15">
        <v>4141826.2219005264</v>
      </c>
      <c r="J22" s="15">
        <v>80655.934533888998</v>
      </c>
      <c r="K22" s="14">
        <f t="shared" si="0"/>
        <v>4222482.1564344158</v>
      </c>
      <c r="L22" s="17">
        <v>4036907.0801341245</v>
      </c>
      <c r="M22" s="17">
        <v>185575.07630028616</v>
      </c>
      <c r="N22" s="12">
        <f t="shared" si="2"/>
        <v>4222482.1564344103</v>
      </c>
      <c r="O22" s="17">
        <v>599632.61481229763</v>
      </c>
      <c r="P22" s="17">
        <v>227362.55704418788</v>
      </c>
      <c r="Q22" s="17">
        <v>350580.88154095213</v>
      </c>
      <c r="R22" s="17">
        <v>343076.49502437492</v>
      </c>
      <c r="S22" s="17">
        <v>332353.98635331402</v>
      </c>
      <c r="T22" s="17">
        <v>427683.22404180421</v>
      </c>
      <c r="U22" s="17">
        <v>1941792.3976174826</v>
      </c>
      <c r="V22" s="21">
        <f t="shared" si="3"/>
        <v>4222482.156434413</v>
      </c>
      <c r="W22" s="17">
        <v>1853006.5347751277</v>
      </c>
      <c r="X22" s="26">
        <f t="shared" si="4"/>
        <v>457381.99999999837</v>
      </c>
      <c r="Y22" s="26">
        <v>1912093.621659287</v>
      </c>
      <c r="Z22" s="21">
        <f t="shared" si="5"/>
        <v>4222482.156434413</v>
      </c>
      <c r="AA22" s="17">
        <v>1592112.7933477946</v>
      </c>
      <c r="AB22" s="17">
        <v>369931.34701996902</v>
      </c>
      <c r="AC22" s="17">
        <v>1885511.6551662169</v>
      </c>
      <c r="AD22" s="17">
        <v>173469.25993882306</v>
      </c>
      <c r="AE22" s="17">
        <v>201457.10096161294</v>
      </c>
      <c r="AF22" s="21">
        <f t="shared" si="6"/>
        <v>4222482.1564344158</v>
      </c>
      <c r="AG22" s="17">
        <v>3513415.2382831126</v>
      </c>
      <c r="AH22" s="26">
        <v>709066.91815130122</v>
      </c>
      <c r="AI22" s="21">
        <f t="shared" si="7"/>
        <v>4222482.156434414</v>
      </c>
      <c r="AJ22" s="15">
        <v>51116.704440916023</v>
      </c>
      <c r="AK22" s="15">
        <v>535577.29362914595</v>
      </c>
      <c r="AL22" s="15">
        <v>1321445.2227474926</v>
      </c>
      <c r="AM22" s="15">
        <v>2238779.9307942363</v>
      </c>
      <c r="AN22" s="21">
        <f t="shared" si="8"/>
        <v>4146919.151611791</v>
      </c>
    </row>
    <row r="23" spans="1:40" s="6" customFormat="1" x14ac:dyDescent="0.25">
      <c r="A23" s="8">
        <v>42094</v>
      </c>
      <c r="B23" s="11">
        <v>4279063.4913478671</v>
      </c>
      <c r="C23" s="34">
        <v>976566.53705518402</v>
      </c>
      <c r="D23" s="34">
        <v>1204389.7014110435</v>
      </c>
      <c r="E23" s="34">
        <v>86054.764401428998</v>
      </c>
      <c r="F23" s="34">
        <v>2007607.0330790104</v>
      </c>
      <c r="G23" s="33">
        <v>4445.4554012070002</v>
      </c>
      <c r="H23" s="13">
        <f t="shared" si="1"/>
        <v>4279063.4913478745</v>
      </c>
      <c r="I23" s="15">
        <v>4188057.9491132176</v>
      </c>
      <c r="J23" s="15">
        <v>91005.542234651992</v>
      </c>
      <c r="K23" s="14">
        <f t="shared" si="0"/>
        <v>4279063.4913478699</v>
      </c>
      <c r="L23" s="17">
        <v>4090266.7232101718</v>
      </c>
      <c r="M23" s="17">
        <v>188796.76813770016</v>
      </c>
      <c r="N23" s="12">
        <f t="shared" si="2"/>
        <v>4279063.4913478717</v>
      </c>
      <c r="O23" s="17">
        <v>598458.60580678785</v>
      </c>
      <c r="P23" s="17">
        <v>227094.46979253602</v>
      </c>
      <c r="Q23" s="17">
        <v>351437.26230647496</v>
      </c>
      <c r="R23" s="17">
        <v>341231.35372049402</v>
      </c>
      <c r="S23" s="17">
        <v>327663.03289381828</v>
      </c>
      <c r="T23" s="17">
        <v>426924.99332615314</v>
      </c>
      <c r="U23" s="17">
        <v>2006253.7735016085</v>
      </c>
      <c r="V23" s="21">
        <f t="shared" si="3"/>
        <v>4279063.4913478727</v>
      </c>
      <c r="W23" s="17">
        <v>1845884.7245201108</v>
      </c>
      <c r="X23" s="26">
        <f t="shared" si="4"/>
        <v>429372</v>
      </c>
      <c r="Y23" s="26">
        <v>2003806.7668277621</v>
      </c>
      <c r="Z23" s="21">
        <f t="shared" si="5"/>
        <v>4279063.4913478727</v>
      </c>
      <c r="AA23" s="17">
        <v>1593266.5889735259</v>
      </c>
      <c r="AB23" s="17">
        <v>413436.92112971592</v>
      </c>
      <c r="AC23" s="17">
        <v>1892106.8558963621</v>
      </c>
      <c r="AD23" s="17">
        <v>176503.234544629</v>
      </c>
      <c r="AE23" s="17">
        <v>203749.89080363899</v>
      </c>
      <c r="AF23" s="21">
        <f t="shared" si="6"/>
        <v>4279063.4913478717</v>
      </c>
      <c r="AG23" s="17">
        <v>3554704.8468506373</v>
      </c>
      <c r="AH23" s="26">
        <v>724358.64449723577</v>
      </c>
      <c r="AI23" s="21">
        <f t="shared" si="7"/>
        <v>4279063.4913478736</v>
      </c>
      <c r="AJ23" s="15">
        <v>54389.946508122986</v>
      </c>
      <c r="AK23" s="15">
        <v>560704.64955241303</v>
      </c>
      <c r="AL23" s="15">
        <v>1351580.8539475831</v>
      </c>
      <c r="AM23" s="15">
        <v>2233544.5867631836</v>
      </c>
      <c r="AN23" s="21">
        <f t="shared" si="8"/>
        <v>4200220.036771303</v>
      </c>
    </row>
    <row r="24" spans="1:40" s="6" customFormat="1" x14ac:dyDescent="0.25">
      <c r="A24" s="8">
        <v>42124</v>
      </c>
      <c r="B24" s="11">
        <v>4305689.1449537398</v>
      </c>
      <c r="C24" s="34">
        <v>980082.28702613642</v>
      </c>
      <c r="D24" s="34">
        <v>1205941.0626182104</v>
      </c>
      <c r="E24" s="34">
        <v>94363.647480365005</v>
      </c>
      <c r="F24" s="34">
        <v>2020552.103061259</v>
      </c>
      <c r="G24" s="33">
        <v>4750.0447677760003</v>
      </c>
      <c r="H24" s="13">
        <f t="shared" si="1"/>
        <v>4305689.1449537463</v>
      </c>
      <c r="I24" s="15">
        <v>4207047.760329253</v>
      </c>
      <c r="J24" s="15">
        <v>98641.384624487939</v>
      </c>
      <c r="K24" s="14">
        <f t="shared" si="0"/>
        <v>4305689.1449537408</v>
      </c>
      <c r="L24" s="17">
        <v>4116332.0526920864</v>
      </c>
      <c r="M24" s="17">
        <v>189357.09226165299</v>
      </c>
      <c r="N24" s="12">
        <f t="shared" si="2"/>
        <v>4305689.1449537398</v>
      </c>
      <c r="O24" s="17">
        <v>609492.77962016803</v>
      </c>
      <c r="P24" s="17">
        <v>229383.09750893404</v>
      </c>
      <c r="Q24" s="17">
        <v>353922.45117226808</v>
      </c>
      <c r="R24" s="17">
        <v>341658.33039389813</v>
      </c>
      <c r="S24" s="17">
        <v>328175.8876786679</v>
      </c>
      <c r="T24" s="17">
        <v>426742.815053767</v>
      </c>
      <c r="U24" s="17">
        <v>2016313.783526042</v>
      </c>
      <c r="V24" s="21">
        <f t="shared" si="3"/>
        <v>4305689.1449537445</v>
      </c>
      <c r="W24" s="17">
        <v>1862632.5463739352</v>
      </c>
      <c r="X24" s="26">
        <f t="shared" si="4"/>
        <v>426626</v>
      </c>
      <c r="Y24" s="26">
        <v>2016430.5985798091</v>
      </c>
      <c r="Z24" s="21">
        <f t="shared" si="5"/>
        <v>4305689.1449537445</v>
      </c>
      <c r="AA24" s="17">
        <v>1556945.0740711475</v>
      </c>
      <c r="AB24" s="17">
        <v>448076.79652135418</v>
      </c>
      <c r="AC24" s="17">
        <v>1914485.7466489389</v>
      </c>
      <c r="AD24" s="17">
        <v>175475.46716907897</v>
      </c>
      <c r="AE24" s="17">
        <v>210706.06054322602</v>
      </c>
      <c r="AF24" s="21">
        <f t="shared" si="6"/>
        <v>4305689.1449537454</v>
      </c>
      <c r="AG24" s="17">
        <v>3569782.2958148359</v>
      </c>
      <c r="AH24" s="26">
        <v>735906.84913890623</v>
      </c>
      <c r="AI24" s="21">
        <f t="shared" si="7"/>
        <v>4305689.1449537426</v>
      </c>
      <c r="AJ24" s="15">
        <v>56692.956384752011</v>
      </c>
      <c r="AK24" s="15">
        <v>594890.76140632166</v>
      </c>
      <c r="AL24" s="15">
        <v>1383004.6904876998</v>
      </c>
      <c r="AM24" s="15">
        <v>2196821.5130836722</v>
      </c>
      <c r="AN24" s="21">
        <f t="shared" si="8"/>
        <v>4231409.9213624457</v>
      </c>
    </row>
    <row r="25" spans="1:40" s="6" customFormat="1" x14ac:dyDescent="0.25">
      <c r="A25" s="8">
        <v>42155</v>
      </c>
      <c r="B25" s="11">
        <v>4327965.8340099184</v>
      </c>
      <c r="C25" s="34">
        <v>1002875.0993912426</v>
      </c>
      <c r="D25" s="34">
        <v>1200902.982315219</v>
      </c>
      <c r="E25" s="34">
        <v>87408.945401620993</v>
      </c>
      <c r="F25" s="34">
        <v>2029263.825187773</v>
      </c>
      <c r="G25" s="33">
        <v>7514.9817140630003</v>
      </c>
      <c r="H25" s="13">
        <f t="shared" si="1"/>
        <v>4327965.8340099184</v>
      </c>
      <c r="I25" s="15">
        <v>4221079.789462002</v>
      </c>
      <c r="J25" s="15">
        <v>106886.04454791802</v>
      </c>
      <c r="K25" s="14">
        <f t="shared" si="0"/>
        <v>4327965.8340099202</v>
      </c>
      <c r="L25" s="17">
        <v>4135904.6732336534</v>
      </c>
      <c r="M25" s="17">
        <v>192061.16077626904</v>
      </c>
      <c r="N25" s="12">
        <f t="shared" si="2"/>
        <v>4327965.8340099221</v>
      </c>
      <c r="O25" s="17">
        <v>603556.27913573524</v>
      </c>
      <c r="P25" s="17">
        <v>229758.25368416312</v>
      </c>
      <c r="Q25" s="17">
        <v>356447.07929864898</v>
      </c>
      <c r="R25" s="17">
        <v>343704.554040986</v>
      </c>
      <c r="S25" s="17">
        <v>330257.65205987717</v>
      </c>
      <c r="T25" s="17">
        <v>428688.96704207786</v>
      </c>
      <c r="U25" s="17">
        <v>2035553.0487484324</v>
      </c>
      <c r="V25" s="21">
        <f t="shared" si="3"/>
        <v>4327965.8340099212</v>
      </c>
      <c r="W25" s="17">
        <v>1863723.8182194114</v>
      </c>
      <c r="X25" s="26">
        <f t="shared" si="4"/>
        <v>428101.99999999977</v>
      </c>
      <c r="Y25" s="26">
        <v>2036140.0157905102</v>
      </c>
      <c r="Z25" s="21">
        <f t="shared" si="5"/>
        <v>4327965.8340099212</v>
      </c>
      <c r="AA25" s="17">
        <v>1554500.5346168769</v>
      </c>
      <c r="AB25" s="17">
        <v>455733.86980182922</v>
      </c>
      <c r="AC25" s="17">
        <v>1935333.5501719373</v>
      </c>
      <c r="AD25" s="17">
        <v>168236.06110131307</v>
      </c>
      <c r="AE25" s="17">
        <v>214161.81831796403</v>
      </c>
      <c r="AF25" s="21">
        <f t="shared" si="6"/>
        <v>4327965.8340099202</v>
      </c>
      <c r="AG25" s="17">
        <v>3576978.9780248082</v>
      </c>
      <c r="AH25" s="26">
        <v>750986.85598511482</v>
      </c>
      <c r="AI25" s="21">
        <f t="shared" si="7"/>
        <v>4327965.834009923</v>
      </c>
      <c r="AJ25" s="15">
        <v>57374.715936257999</v>
      </c>
      <c r="AK25" s="15">
        <v>597930.91722064989</v>
      </c>
      <c r="AL25" s="15">
        <v>1396838.933118552</v>
      </c>
      <c r="AM25" s="15">
        <v>2199512.4085260141</v>
      </c>
      <c r="AN25" s="21">
        <f t="shared" si="8"/>
        <v>4251656.9748014733</v>
      </c>
    </row>
    <row r="26" spans="1:40" s="6" customFormat="1" x14ac:dyDescent="0.25">
      <c r="A26" s="8">
        <v>42185</v>
      </c>
      <c r="B26" s="11">
        <v>4411687.1142892875</v>
      </c>
      <c r="C26" s="34">
        <v>1082942.8962609454</v>
      </c>
      <c r="D26" s="34">
        <v>1221285.4853733147</v>
      </c>
      <c r="E26" s="34">
        <v>86610.727166340002</v>
      </c>
      <c r="F26" s="34">
        <v>2012710.7210683052</v>
      </c>
      <c r="G26" s="33">
        <v>8137.2844203810009</v>
      </c>
      <c r="H26" s="13">
        <f t="shared" si="1"/>
        <v>4411687.1142892865</v>
      </c>
      <c r="I26" s="15">
        <v>4309347.2744181491</v>
      </c>
      <c r="J26" s="15">
        <v>102339.83987113499</v>
      </c>
      <c r="K26" s="14">
        <f t="shared" si="0"/>
        <v>4411687.1142892838</v>
      </c>
      <c r="L26" s="17">
        <v>4220619.1551357144</v>
      </c>
      <c r="M26" s="17">
        <v>191067.95915357291</v>
      </c>
      <c r="N26" s="12">
        <f t="shared" si="2"/>
        <v>4411687.1142892875</v>
      </c>
      <c r="O26" s="17">
        <v>609906.31138360198</v>
      </c>
      <c r="P26" s="17">
        <v>231889.75229329607</v>
      </c>
      <c r="Q26" s="17">
        <v>359834.77904068603</v>
      </c>
      <c r="R26" s="17">
        <v>346295.05934576906</v>
      </c>
      <c r="S26" s="17">
        <v>332691.81234454399</v>
      </c>
      <c r="T26" s="17">
        <v>433324.29785763711</v>
      </c>
      <c r="U26" s="17">
        <v>2097745.1020237524</v>
      </c>
      <c r="V26" s="21">
        <f t="shared" si="3"/>
        <v>4411687.1142892865</v>
      </c>
      <c r="W26" s="17">
        <v>1880617.7144078966</v>
      </c>
      <c r="X26" s="26">
        <f t="shared" si="4"/>
        <v>433524.00000000093</v>
      </c>
      <c r="Y26" s="26">
        <v>2097545.399881389</v>
      </c>
      <c r="Z26" s="21">
        <f t="shared" si="5"/>
        <v>4411687.1142892865</v>
      </c>
      <c r="AA26" s="17">
        <v>1637950.9490621283</v>
      </c>
      <c r="AB26" s="17">
        <v>464885.06577603007</v>
      </c>
      <c r="AC26" s="17">
        <v>1930122.9110731706</v>
      </c>
      <c r="AD26" s="17">
        <v>163895.39425665399</v>
      </c>
      <c r="AE26" s="17">
        <v>214832.79412130301</v>
      </c>
      <c r="AF26" s="21">
        <f t="shared" si="6"/>
        <v>4411687.1142892856</v>
      </c>
      <c r="AG26" s="17">
        <v>3634732.7780624838</v>
      </c>
      <c r="AH26" s="26">
        <v>776954.33622680209</v>
      </c>
      <c r="AI26" s="21">
        <f t="shared" si="7"/>
        <v>4411687.1142892856</v>
      </c>
      <c r="AJ26" s="15">
        <v>57980.685540246996</v>
      </c>
      <c r="AK26" s="15">
        <v>604273.25691935618</v>
      </c>
      <c r="AL26" s="15">
        <v>1387387.7603119439</v>
      </c>
      <c r="AM26" s="15">
        <v>2285813.0447655157</v>
      </c>
      <c r="AN26" s="21">
        <f t="shared" si="8"/>
        <v>4335454.7475370634</v>
      </c>
    </row>
    <row r="27" spans="1:40" s="6" customFormat="1" x14ac:dyDescent="0.25">
      <c r="A27" s="8">
        <v>42216</v>
      </c>
      <c r="B27" s="11">
        <v>4415320.6469416078</v>
      </c>
      <c r="C27" s="34">
        <v>1038702.2813142482</v>
      </c>
      <c r="D27" s="34">
        <v>1249849.3516042577</v>
      </c>
      <c r="E27" s="34">
        <v>91473.428439058975</v>
      </c>
      <c r="F27" s="34">
        <v>2027363.5404415743</v>
      </c>
      <c r="G27" s="33">
        <v>7932.045142469</v>
      </c>
      <c r="H27" s="13">
        <f t="shared" si="1"/>
        <v>4415320.6469416078</v>
      </c>
      <c r="I27" s="15">
        <v>4318501.1260631448</v>
      </c>
      <c r="J27" s="15">
        <v>96819.520878471085</v>
      </c>
      <c r="K27" s="14">
        <f t="shared" si="0"/>
        <v>4415320.6469416162</v>
      </c>
      <c r="L27" s="17">
        <v>4223674.6901377458</v>
      </c>
      <c r="M27" s="17">
        <v>191645.95680386107</v>
      </c>
      <c r="N27" s="12">
        <f t="shared" si="2"/>
        <v>4415320.6469416069</v>
      </c>
      <c r="O27" s="17">
        <v>629340.61117762292</v>
      </c>
      <c r="P27" s="17">
        <v>238305.39036161682</v>
      </c>
      <c r="Q27" s="17">
        <v>367829.72482091491</v>
      </c>
      <c r="R27" s="17">
        <v>350243.6144647628</v>
      </c>
      <c r="S27" s="17">
        <v>333551.11695395585</v>
      </c>
      <c r="T27" s="17">
        <v>434670.24256759265</v>
      </c>
      <c r="U27" s="17">
        <v>2061379.9465951389</v>
      </c>
      <c r="V27" s="21">
        <f t="shared" si="3"/>
        <v>4415320.646941605</v>
      </c>
      <c r="W27" s="17">
        <v>1919270.4577788727</v>
      </c>
      <c r="X27" s="26">
        <f t="shared" si="4"/>
        <v>432898.00000000093</v>
      </c>
      <c r="Y27" s="26">
        <v>2063152.1891627312</v>
      </c>
      <c r="Z27" s="21">
        <f t="shared" si="5"/>
        <v>4415320.646941605</v>
      </c>
      <c r="AA27" s="17">
        <v>1653205.0922897311</v>
      </c>
      <c r="AB27" s="17">
        <v>448834.12451277988</v>
      </c>
      <c r="AC27" s="17">
        <v>1933278.6594517459</v>
      </c>
      <c r="AD27" s="17">
        <v>169373.98195118798</v>
      </c>
      <c r="AE27" s="17">
        <v>210628.78873616303</v>
      </c>
      <c r="AF27" s="21">
        <f t="shared" si="6"/>
        <v>4415320.6469416078</v>
      </c>
      <c r="AG27" s="17">
        <v>3641848.2843077946</v>
      </c>
      <c r="AH27" s="26">
        <v>773472.36263381212</v>
      </c>
      <c r="AI27" s="21">
        <f t="shared" si="7"/>
        <v>4415320.6469416069</v>
      </c>
      <c r="AJ27" s="15">
        <v>57020.88215483899</v>
      </c>
      <c r="AK27" s="15">
        <v>599261.20292709465</v>
      </c>
      <c r="AL27" s="15">
        <v>1376121.520754365</v>
      </c>
      <c r="AM27" s="15">
        <v>2306063.2297605341</v>
      </c>
      <c r="AN27" s="21">
        <f t="shared" si="8"/>
        <v>4338466.8355968334</v>
      </c>
    </row>
    <row r="28" spans="1:40" s="6" customFormat="1" x14ac:dyDescent="0.25">
      <c r="A28" s="8">
        <v>42247</v>
      </c>
      <c r="B28" s="11">
        <v>4450891.3102106629</v>
      </c>
      <c r="C28" s="34">
        <v>1067082.3015183229</v>
      </c>
      <c r="D28" s="34">
        <v>1245064.2347641205</v>
      </c>
      <c r="E28" s="34">
        <v>105792.41077576998</v>
      </c>
      <c r="F28" s="34">
        <v>2025641.3581066865</v>
      </c>
      <c r="G28" s="33">
        <v>7311.0050457570005</v>
      </c>
      <c r="H28" s="13">
        <f t="shared" si="1"/>
        <v>4450891.3102106564</v>
      </c>
      <c r="I28" s="15">
        <v>4356281.4543016981</v>
      </c>
      <c r="J28" s="15">
        <v>94609.855908953992</v>
      </c>
      <c r="K28" s="14">
        <f t="shared" si="0"/>
        <v>4450891.3102106517</v>
      </c>
      <c r="L28" s="17">
        <v>4260834.477168601</v>
      </c>
      <c r="M28" s="17">
        <v>190056.83304206212</v>
      </c>
      <c r="N28" s="12">
        <f t="shared" si="2"/>
        <v>4450891.3102106629</v>
      </c>
      <c r="O28" s="17">
        <v>620205.76343648392</v>
      </c>
      <c r="P28" s="17">
        <v>237971.80909771283</v>
      </c>
      <c r="Q28" s="17">
        <v>368493.28030843509</v>
      </c>
      <c r="R28" s="17">
        <v>348180.49048777216</v>
      </c>
      <c r="S28" s="17">
        <v>339334.42471253022</v>
      </c>
      <c r="T28" s="17">
        <v>438098.57827721786</v>
      </c>
      <c r="U28" s="17">
        <v>2098606.9638905055</v>
      </c>
      <c r="V28" s="21">
        <f t="shared" si="3"/>
        <v>4450891.3102106573</v>
      </c>
      <c r="W28" s="17">
        <v>1914185.7680429355</v>
      </c>
      <c r="X28" s="26">
        <f t="shared" si="4"/>
        <v>436557.99999999953</v>
      </c>
      <c r="Y28" s="26">
        <v>2100147.5421677222</v>
      </c>
      <c r="Z28" s="21">
        <f t="shared" si="5"/>
        <v>4450891.3102106573</v>
      </c>
      <c r="AA28" s="17">
        <v>1664549.3583608728</v>
      </c>
      <c r="AB28" s="17">
        <v>449271.21353125665</v>
      </c>
      <c r="AC28" s="17">
        <v>1944849.1501489847</v>
      </c>
      <c r="AD28" s="17">
        <v>171951.98607393797</v>
      </c>
      <c r="AE28" s="17">
        <v>220269.602095604</v>
      </c>
      <c r="AF28" s="21">
        <f t="shared" si="6"/>
        <v>4450891.3102106564</v>
      </c>
      <c r="AG28" s="17">
        <v>3656443.0877192295</v>
      </c>
      <c r="AH28" s="26">
        <v>794448.22249142732</v>
      </c>
      <c r="AI28" s="21">
        <f t="shared" si="7"/>
        <v>4450891.3102106564</v>
      </c>
      <c r="AJ28" s="15">
        <v>57136.678368524008</v>
      </c>
      <c r="AK28" s="15">
        <v>600004.71765281318</v>
      </c>
      <c r="AL28" s="15">
        <v>1403280.8842471126</v>
      </c>
      <c r="AM28" s="15">
        <v>2314153.0824997141</v>
      </c>
      <c r="AN28" s="21">
        <f t="shared" si="8"/>
        <v>4374575.3627681639</v>
      </c>
    </row>
    <row r="29" spans="1:40" s="6" customFormat="1" x14ac:dyDescent="0.25">
      <c r="A29" s="8">
        <v>42277</v>
      </c>
      <c r="B29" s="11">
        <v>4546948.2908334658</v>
      </c>
      <c r="C29" s="34">
        <v>1126127.471096087</v>
      </c>
      <c r="D29" s="34">
        <v>1285222.3001012758</v>
      </c>
      <c r="E29" s="34">
        <v>80824.995347254997</v>
      </c>
      <c r="F29" s="34">
        <v>2047508.9453723948</v>
      </c>
      <c r="G29" s="33">
        <v>7264.5789164500011</v>
      </c>
      <c r="H29" s="13">
        <f t="shared" si="1"/>
        <v>4546948.290833463</v>
      </c>
      <c r="I29" s="15">
        <v>4454117.0105522042</v>
      </c>
      <c r="J29" s="15">
        <v>92831.280281260959</v>
      </c>
      <c r="K29" s="14">
        <f t="shared" si="0"/>
        <v>4546948.2908334648</v>
      </c>
      <c r="L29" s="17">
        <v>4351002.5526534077</v>
      </c>
      <c r="M29" s="17">
        <v>195945.73818006105</v>
      </c>
      <c r="N29" s="12">
        <f t="shared" si="2"/>
        <v>4546948.2908334685</v>
      </c>
      <c r="O29" s="17">
        <v>621577.11096899689</v>
      </c>
      <c r="P29" s="17">
        <v>239845.85403754609</v>
      </c>
      <c r="Q29" s="17">
        <v>371911.8432451858</v>
      </c>
      <c r="R29" s="17">
        <v>353212.50553205702</v>
      </c>
      <c r="S29" s="17">
        <v>342788.74413391703</v>
      </c>
      <c r="T29" s="17">
        <v>446929.44898435182</v>
      </c>
      <c r="U29" s="17">
        <v>2170682.7839314095</v>
      </c>
      <c r="V29" s="21">
        <f t="shared" si="3"/>
        <v>4546948.2908334639</v>
      </c>
      <c r="W29" s="17">
        <v>1929336.0579177043</v>
      </c>
      <c r="X29" s="26">
        <f t="shared" si="4"/>
        <v>445575.99999999953</v>
      </c>
      <c r="Y29" s="26">
        <v>2172036.23291576</v>
      </c>
      <c r="Z29" s="21">
        <f t="shared" si="5"/>
        <v>4546948.2908334639</v>
      </c>
      <c r="AA29" s="17">
        <v>1695168.9962135337</v>
      </c>
      <c r="AB29" s="17">
        <v>476838.763488381</v>
      </c>
      <c r="AC29" s="17">
        <v>1974071.1811931864</v>
      </c>
      <c r="AD29" s="17">
        <v>176471.46336281503</v>
      </c>
      <c r="AE29" s="17">
        <v>224397.88657554801</v>
      </c>
      <c r="AF29" s="21">
        <f t="shared" si="6"/>
        <v>4546948.2908334639</v>
      </c>
      <c r="AG29" s="17">
        <v>3723486.4178959168</v>
      </c>
      <c r="AH29" s="26">
        <v>823461.87293755065</v>
      </c>
      <c r="AI29" s="21">
        <f t="shared" si="7"/>
        <v>4546948.2908334676</v>
      </c>
      <c r="AJ29" s="15">
        <v>57736.055970501016</v>
      </c>
      <c r="AK29" s="15">
        <v>625782.57728545147</v>
      </c>
      <c r="AL29" s="15">
        <v>1434623.4919866971</v>
      </c>
      <c r="AM29" s="15">
        <v>2349698.6538690049</v>
      </c>
      <c r="AN29" s="21">
        <f t="shared" si="8"/>
        <v>4467840.7791116545</v>
      </c>
    </row>
    <row r="30" spans="1:40" s="6" customFormat="1" x14ac:dyDescent="0.25">
      <c r="A30" s="8">
        <v>42308</v>
      </c>
      <c r="B30" s="11">
        <v>4454885.8976931963</v>
      </c>
      <c r="C30" s="34">
        <v>1060970.6961387163</v>
      </c>
      <c r="D30" s="34">
        <v>1274848.5708147262</v>
      </c>
      <c r="E30" s="34">
        <v>84235.531307515019</v>
      </c>
      <c r="F30" s="34">
        <v>2026578.149421942</v>
      </c>
      <c r="G30" s="33">
        <v>8252.9500103009996</v>
      </c>
      <c r="H30" s="13">
        <f t="shared" si="1"/>
        <v>4454885.8976932</v>
      </c>
      <c r="I30" s="15">
        <v>4360558.9542515129</v>
      </c>
      <c r="J30" s="15">
        <v>94326.943441685988</v>
      </c>
      <c r="K30" s="14">
        <f t="shared" ref="K30:K80" si="9">SUM(I30:J30)</f>
        <v>4454885.8976931991</v>
      </c>
      <c r="L30" s="17">
        <v>4261064.8114443971</v>
      </c>
      <c r="M30" s="17">
        <v>193821.08624879995</v>
      </c>
      <c r="N30" s="12">
        <f t="shared" si="2"/>
        <v>4454885.8976931972</v>
      </c>
      <c r="O30" s="17">
        <v>631792.69991745707</v>
      </c>
      <c r="P30" s="17">
        <v>241707.00918523315</v>
      </c>
      <c r="Q30" s="17">
        <v>373475.63829494908</v>
      </c>
      <c r="R30" s="17">
        <v>348468.73784283391</v>
      </c>
      <c r="S30" s="17">
        <v>335159.4980680329</v>
      </c>
      <c r="T30" s="17">
        <v>436921.2533989572</v>
      </c>
      <c r="U30" s="17">
        <v>2087361.0609857352</v>
      </c>
      <c r="V30" s="21">
        <f t="shared" si="3"/>
        <v>4454885.8976931982</v>
      </c>
      <c r="W30" s="17">
        <v>1930603.583308503</v>
      </c>
      <c r="X30" s="26">
        <f t="shared" si="4"/>
        <v>435742.00000000303</v>
      </c>
      <c r="Y30" s="26">
        <v>2088540.3143846921</v>
      </c>
      <c r="Z30" s="21">
        <f t="shared" si="5"/>
        <v>4454885.8976931982</v>
      </c>
      <c r="AA30" s="17">
        <v>1646805.0893998593</v>
      </c>
      <c r="AB30" s="17">
        <v>466442.23735876108</v>
      </c>
      <c r="AC30" s="17">
        <v>1950494.8390785083</v>
      </c>
      <c r="AD30" s="17">
        <v>171594.58960499603</v>
      </c>
      <c r="AE30" s="17">
        <v>219549.14225107501</v>
      </c>
      <c r="AF30" s="21">
        <f t="shared" si="6"/>
        <v>4454885.8976932</v>
      </c>
      <c r="AG30" s="17">
        <v>3684757.141116566</v>
      </c>
      <c r="AH30" s="26">
        <v>770128.75657663436</v>
      </c>
      <c r="AI30" s="21">
        <f t="shared" si="7"/>
        <v>4454885.8976932</v>
      </c>
      <c r="AJ30" s="15">
        <v>56562.089709531014</v>
      </c>
      <c r="AK30" s="15">
        <v>612535.26859135635</v>
      </c>
      <c r="AL30" s="15">
        <v>1421687.9580736454</v>
      </c>
      <c r="AM30" s="15">
        <v>2288258.7898415695</v>
      </c>
      <c r="AN30" s="21">
        <f t="shared" si="8"/>
        <v>4379044.1062161028</v>
      </c>
    </row>
    <row r="31" spans="1:40" s="6" customFormat="1" x14ac:dyDescent="0.25">
      <c r="A31" s="8">
        <v>42338</v>
      </c>
      <c r="B31" s="11">
        <v>4452219.1784302462</v>
      </c>
      <c r="C31" s="34">
        <v>1068194.053225629</v>
      </c>
      <c r="D31" s="34">
        <v>1300471.7856027244</v>
      </c>
      <c r="E31" s="34">
        <v>76596.445237901004</v>
      </c>
      <c r="F31" s="34">
        <v>1999640.8525030697</v>
      </c>
      <c r="G31" s="33">
        <v>7316.0418609220005</v>
      </c>
      <c r="H31" s="13">
        <f t="shared" si="1"/>
        <v>4452219.1784302462</v>
      </c>
      <c r="I31" s="15">
        <v>4357474.460798597</v>
      </c>
      <c r="J31" s="15">
        <v>94744.717631649022</v>
      </c>
      <c r="K31" s="14">
        <f t="shared" si="9"/>
        <v>4452219.1784302462</v>
      </c>
      <c r="L31" s="17">
        <v>4256919.4707665816</v>
      </c>
      <c r="M31" s="17">
        <v>195299.70766366605</v>
      </c>
      <c r="N31" s="12">
        <f t="shared" si="2"/>
        <v>4452219.1784302481</v>
      </c>
      <c r="O31" s="17">
        <v>637351.63922463416</v>
      </c>
      <c r="P31" s="17">
        <v>243098.20768661101</v>
      </c>
      <c r="Q31" s="17">
        <v>375937.14923459094</v>
      </c>
      <c r="R31" s="17">
        <v>351884.670064184</v>
      </c>
      <c r="S31" s="17">
        <v>340120.16149637697</v>
      </c>
      <c r="T31" s="17">
        <v>443115.59297139186</v>
      </c>
      <c r="U31" s="17">
        <v>2060711.7577524558</v>
      </c>
      <c r="V31" s="21">
        <f t="shared" si="3"/>
        <v>4452219.1784302443</v>
      </c>
      <c r="W31" s="17">
        <v>1948391.8277063966</v>
      </c>
      <c r="X31" s="26">
        <f t="shared" si="4"/>
        <v>441217.99999999953</v>
      </c>
      <c r="Y31" s="26">
        <v>2062609.3507238482</v>
      </c>
      <c r="Z31" s="21">
        <f t="shared" si="5"/>
        <v>4452219.1784302443</v>
      </c>
      <c r="AA31" s="17">
        <v>1653383.2057067032</v>
      </c>
      <c r="AB31" s="17">
        <v>443788.73977712175</v>
      </c>
      <c r="AC31" s="17">
        <v>1956893.5401248385</v>
      </c>
      <c r="AD31" s="17">
        <v>175544.84465620504</v>
      </c>
      <c r="AE31" s="17">
        <v>222608.84816537696</v>
      </c>
      <c r="AF31" s="21">
        <f t="shared" si="6"/>
        <v>4452219.1784302453</v>
      </c>
      <c r="AG31" s="17">
        <v>3695623.9165092581</v>
      </c>
      <c r="AH31" s="26">
        <v>756595.26192098914</v>
      </c>
      <c r="AI31" s="21">
        <f t="shared" si="7"/>
        <v>4452219.1784302471</v>
      </c>
      <c r="AJ31" s="15">
        <v>55712.109822671009</v>
      </c>
      <c r="AK31" s="15">
        <v>606958.71153013303</v>
      </c>
      <c r="AL31" s="15">
        <v>1412588.6542118362</v>
      </c>
      <c r="AM31" s="15">
        <v>2298984.5104634888</v>
      </c>
      <c r="AN31" s="21">
        <f t="shared" si="8"/>
        <v>4374243.9860281292</v>
      </c>
    </row>
    <row r="32" spans="1:40" s="6" customFormat="1" x14ac:dyDescent="0.25">
      <c r="A32" s="8">
        <v>42369</v>
      </c>
      <c r="B32" s="11">
        <v>4473771.9299721187</v>
      </c>
      <c r="C32" s="34">
        <v>1016635.6627921467</v>
      </c>
      <c r="D32" s="34">
        <v>1399047.1239158991</v>
      </c>
      <c r="E32" s="34">
        <v>79152.498979883021</v>
      </c>
      <c r="F32" s="34">
        <v>1970364.0164329819</v>
      </c>
      <c r="G32" s="33">
        <v>8572.6278512050012</v>
      </c>
      <c r="H32" s="13">
        <f t="shared" si="1"/>
        <v>4473771.9299721159</v>
      </c>
      <c r="I32" s="15">
        <v>4402201.5155925201</v>
      </c>
      <c r="J32" s="15">
        <v>71570.414379600028</v>
      </c>
      <c r="K32" s="14">
        <f t="shared" si="9"/>
        <v>4473771.9299721206</v>
      </c>
      <c r="L32" s="17">
        <v>4275162.8621328948</v>
      </c>
      <c r="M32" s="17">
        <v>198609.06783922497</v>
      </c>
      <c r="N32" s="12">
        <f t="shared" si="2"/>
        <v>4473771.9299721196</v>
      </c>
      <c r="O32" s="17">
        <v>668156.14054529113</v>
      </c>
      <c r="P32" s="17">
        <v>253976.06921885713</v>
      </c>
      <c r="Q32" s="17">
        <v>393938.08051673806</v>
      </c>
      <c r="R32" s="17">
        <v>369846.66082242294</v>
      </c>
      <c r="S32" s="17">
        <v>359355.01482923713</v>
      </c>
      <c r="T32" s="17">
        <v>467864.74446179892</v>
      </c>
      <c r="U32" s="17">
        <v>1960635.219577773</v>
      </c>
      <c r="V32" s="21">
        <f t="shared" si="3"/>
        <v>4473771.9299721178</v>
      </c>
      <c r="W32" s="17">
        <v>2045271.9659325457</v>
      </c>
      <c r="X32" s="26">
        <f t="shared" si="4"/>
        <v>463144.00000000093</v>
      </c>
      <c r="Y32" s="26">
        <v>1965355.9640395711</v>
      </c>
      <c r="Z32" s="21">
        <f t="shared" si="5"/>
        <v>4473771.9299721178</v>
      </c>
      <c r="AA32" s="17">
        <v>1743712.501386923</v>
      </c>
      <c r="AB32" s="17">
        <v>361664.99501499592</v>
      </c>
      <c r="AC32" s="17">
        <v>1992149.2547264216</v>
      </c>
      <c r="AD32" s="17">
        <v>171410.25691112195</v>
      </c>
      <c r="AE32" s="17">
        <v>204834.92193265504</v>
      </c>
      <c r="AF32" s="21">
        <f t="shared" si="6"/>
        <v>4473771.9299721178</v>
      </c>
      <c r="AG32" s="17">
        <v>3722958.1723157424</v>
      </c>
      <c r="AH32" s="26">
        <v>750813.75765637122</v>
      </c>
      <c r="AI32" s="21">
        <f t="shared" si="7"/>
        <v>4473771.929972114</v>
      </c>
      <c r="AJ32" s="15">
        <v>50109.207131589988</v>
      </c>
      <c r="AK32" s="15">
        <v>563324.00284136494</v>
      </c>
      <c r="AL32" s="15">
        <v>1389774.3618893186</v>
      </c>
      <c r="AM32" s="15">
        <v>2395743.3704729476</v>
      </c>
      <c r="AN32" s="21">
        <f t="shared" si="8"/>
        <v>4398950.942335221</v>
      </c>
    </row>
    <row r="33" spans="1:40" s="6" customFormat="1" x14ac:dyDescent="0.25">
      <c r="A33" s="8">
        <v>42400</v>
      </c>
      <c r="B33" s="11">
        <v>4468853.3193158843</v>
      </c>
      <c r="C33" s="34">
        <v>1032678.3125322716</v>
      </c>
      <c r="D33" s="34">
        <v>1340154.99953543</v>
      </c>
      <c r="E33" s="34">
        <v>82011.864021317015</v>
      </c>
      <c r="F33" s="34">
        <v>2005982.2001609174</v>
      </c>
      <c r="G33" s="33">
        <v>8025.9430659569998</v>
      </c>
      <c r="H33" s="13">
        <f t="shared" si="1"/>
        <v>4468853.3193158926</v>
      </c>
      <c r="I33" s="15">
        <v>4375016.6654189955</v>
      </c>
      <c r="J33" s="15">
        <v>93836.653896905016</v>
      </c>
      <c r="K33" s="14">
        <f t="shared" si="9"/>
        <v>4468853.319315901</v>
      </c>
      <c r="L33" s="17">
        <v>4270642.6351428293</v>
      </c>
      <c r="M33" s="17">
        <v>198210.684173063</v>
      </c>
      <c r="N33" s="12">
        <f t="shared" si="2"/>
        <v>4468853.3193158926</v>
      </c>
      <c r="O33" s="17">
        <v>648679.52647515107</v>
      </c>
      <c r="P33" s="17">
        <v>250531.11215300305</v>
      </c>
      <c r="Q33" s="17">
        <v>388408.37436232064</v>
      </c>
      <c r="R33" s="17">
        <v>365077.0431080354</v>
      </c>
      <c r="S33" s="17">
        <v>351358.72976814618</v>
      </c>
      <c r="T33" s="17">
        <v>454263.78963472386</v>
      </c>
      <c r="U33" s="17">
        <v>2010534.7438145105</v>
      </c>
      <c r="V33" s="21">
        <f t="shared" si="3"/>
        <v>4468853.3193158908</v>
      </c>
      <c r="W33" s="17">
        <v>2004054.7858666573</v>
      </c>
      <c r="X33" s="26">
        <f t="shared" si="4"/>
        <v>448515.9999999993</v>
      </c>
      <c r="Y33" s="26">
        <v>2016282.5334492342</v>
      </c>
      <c r="Z33" s="21">
        <f t="shared" si="5"/>
        <v>4468853.3193158908</v>
      </c>
      <c r="AA33" s="17">
        <v>1693801.1993622468</v>
      </c>
      <c r="AB33" s="17">
        <v>405034.54791936721</v>
      </c>
      <c r="AC33" s="17">
        <v>1991474.934835348</v>
      </c>
      <c r="AD33" s="17">
        <v>169353.85046469109</v>
      </c>
      <c r="AE33" s="17">
        <v>209188.78673423693</v>
      </c>
      <c r="AF33" s="21">
        <f t="shared" si="6"/>
        <v>4468853.3193158908</v>
      </c>
      <c r="AG33" s="17">
        <v>3732531.4506121976</v>
      </c>
      <c r="AH33" s="26">
        <v>736321.8687036928</v>
      </c>
      <c r="AI33" s="21">
        <f t="shared" si="7"/>
        <v>4468853.3193158908</v>
      </c>
      <c r="AJ33" s="15">
        <v>52801.205509816995</v>
      </c>
      <c r="AK33" s="15">
        <v>591106.96071687888</v>
      </c>
      <c r="AL33" s="15">
        <v>1407483.4011529321</v>
      </c>
      <c r="AM33" s="15">
        <v>2341515.7176076267</v>
      </c>
      <c r="AN33" s="21">
        <f t="shared" si="8"/>
        <v>4392907.2849872541</v>
      </c>
    </row>
    <row r="34" spans="1:40" s="6" customFormat="1" x14ac:dyDescent="0.25">
      <c r="A34" s="8">
        <v>42429</v>
      </c>
      <c r="B34" s="11">
        <v>4512751.3888186542</v>
      </c>
      <c r="C34" s="34">
        <v>1045239.7584262728</v>
      </c>
      <c r="D34" s="34">
        <v>1339693.0822946697</v>
      </c>
      <c r="E34" s="34">
        <v>73083.034560101019</v>
      </c>
      <c r="F34" s="34">
        <v>2046520.5346926397</v>
      </c>
      <c r="G34" s="33">
        <v>8214.9788449669995</v>
      </c>
      <c r="H34" s="13">
        <f t="shared" si="1"/>
        <v>4512751.3888186496</v>
      </c>
      <c r="I34" s="15">
        <v>4427794.2368871681</v>
      </c>
      <c r="J34" s="15">
        <v>84957.151931481945</v>
      </c>
      <c r="K34" s="14">
        <f t="shared" si="9"/>
        <v>4512751.3888186505</v>
      </c>
      <c r="L34" s="17">
        <v>4313497.9939111117</v>
      </c>
      <c r="M34" s="17">
        <v>199253.39490754085</v>
      </c>
      <c r="N34" s="12">
        <f t="shared" si="2"/>
        <v>4512751.3888186524</v>
      </c>
      <c r="O34" s="17">
        <v>647730.19819571322</v>
      </c>
      <c r="P34" s="17">
        <v>249099.64068844487</v>
      </c>
      <c r="Q34" s="17">
        <v>386918.6297484095</v>
      </c>
      <c r="R34" s="17">
        <v>364415.1292559533</v>
      </c>
      <c r="S34" s="17">
        <v>349989.89911037602</v>
      </c>
      <c r="T34" s="17">
        <v>453905.08563106676</v>
      </c>
      <c r="U34" s="17">
        <v>2060692.8061886847</v>
      </c>
      <c r="V34" s="21">
        <f t="shared" si="3"/>
        <v>4512751.3888186486</v>
      </c>
      <c r="W34" s="17">
        <v>1998153.4969989022</v>
      </c>
      <c r="X34" s="26">
        <f t="shared" si="4"/>
        <v>448853.99999999418</v>
      </c>
      <c r="Y34" s="26">
        <v>2065743.8918197521</v>
      </c>
      <c r="Z34" s="21">
        <f t="shared" si="5"/>
        <v>4512751.3888186486</v>
      </c>
      <c r="AA34" s="17">
        <v>1707401.9751050004</v>
      </c>
      <c r="AB34" s="17">
        <v>412717.70859360014</v>
      </c>
      <c r="AC34" s="17">
        <v>1998650.4433361939</v>
      </c>
      <c r="AD34" s="17">
        <v>171069.72402818897</v>
      </c>
      <c r="AE34" s="17">
        <v>222911.53775566592</v>
      </c>
      <c r="AF34" s="21">
        <f t="shared" si="6"/>
        <v>4512751.3888186496</v>
      </c>
      <c r="AG34" s="17">
        <v>3795019.7276736698</v>
      </c>
      <c r="AH34" s="26">
        <v>717731.66114497976</v>
      </c>
      <c r="AI34" s="21">
        <f t="shared" si="7"/>
        <v>4512751.3888186496</v>
      </c>
      <c r="AJ34" s="15">
        <v>53470.429812740011</v>
      </c>
      <c r="AK34" s="15">
        <v>593358.66982759431</v>
      </c>
      <c r="AL34" s="15">
        <v>1434916.101357036</v>
      </c>
      <c r="AM34" s="15">
        <v>2353377.5559910364</v>
      </c>
      <c r="AN34" s="21">
        <f t="shared" si="8"/>
        <v>4435122.7569884062</v>
      </c>
    </row>
    <row r="35" spans="1:40" s="6" customFormat="1" x14ac:dyDescent="0.25">
      <c r="A35" s="8">
        <v>42460</v>
      </c>
      <c r="B35" s="11">
        <v>4550903.3841700573</v>
      </c>
      <c r="C35" s="34">
        <v>1067493.0758872698</v>
      </c>
      <c r="D35" s="34">
        <v>1328909.6373365254</v>
      </c>
      <c r="E35" s="34">
        <v>87159.136936625</v>
      </c>
      <c r="F35" s="34">
        <v>2058915.6800518222</v>
      </c>
      <c r="G35" s="33">
        <v>8425.8539578160016</v>
      </c>
      <c r="H35" s="13">
        <f t="shared" si="1"/>
        <v>4550903.3841700582</v>
      </c>
      <c r="I35" s="15">
        <v>4458556.9210215211</v>
      </c>
      <c r="J35" s="15">
        <v>92346.463148534982</v>
      </c>
      <c r="K35" s="14">
        <f t="shared" si="9"/>
        <v>4550903.3841700563</v>
      </c>
      <c r="L35" s="17">
        <v>4347351.0326289199</v>
      </c>
      <c r="M35" s="17">
        <v>203552.351541137</v>
      </c>
      <c r="N35" s="12">
        <f t="shared" si="2"/>
        <v>4550903.3841700573</v>
      </c>
      <c r="O35" s="17">
        <v>644310.60419023968</v>
      </c>
      <c r="P35" s="17">
        <v>248664.008362794</v>
      </c>
      <c r="Q35" s="17">
        <v>384859.34175683919</v>
      </c>
      <c r="R35" s="17">
        <v>361531.49322903506</v>
      </c>
      <c r="S35" s="17">
        <v>347512.23543777911</v>
      </c>
      <c r="T35" s="17">
        <v>448939.73712347297</v>
      </c>
      <c r="U35" s="17">
        <v>2115085.9640698992</v>
      </c>
      <c r="V35" s="21">
        <f t="shared" si="3"/>
        <v>4550903.3841700591</v>
      </c>
      <c r="W35" s="17">
        <v>1986877.6829766897</v>
      </c>
      <c r="X35" s="26">
        <f t="shared" si="4"/>
        <v>444199.99999999814</v>
      </c>
      <c r="Y35" s="26">
        <v>2119825.7011933713</v>
      </c>
      <c r="Z35" s="21">
        <f t="shared" si="5"/>
        <v>4550903.3841700591</v>
      </c>
      <c r="AA35" s="17">
        <v>1734952.1794907372</v>
      </c>
      <c r="AB35" s="17">
        <v>436442.93899058492</v>
      </c>
      <c r="AC35" s="17">
        <v>1994164.9655279545</v>
      </c>
      <c r="AD35" s="17">
        <v>168620.00926025206</v>
      </c>
      <c r="AE35" s="17">
        <v>216723.29090052901</v>
      </c>
      <c r="AF35" s="21">
        <f t="shared" si="6"/>
        <v>4550903.3841700582</v>
      </c>
      <c r="AG35" s="17">
        <v>3852458.3013555915</v>
      </c>
      <c r="AH35" s="26">
        <v>698445.08281446528</v>
      </c>
      <c r="AI35" s="21">
        <f t="shared" si="7"/>
        <v>4550903.3841700573</v>
      </c>
      <c r="AJ35" s="15">
        <v>57839.808033105015</v>
      </c>
      <c r="AK35" s="15">
        <v>611929.80878439662</v>
      </c>
      <c r="AL35" s="15">
        <v>1429369.6586494148</v>
      </c>
      <c r="AM35" s="15">
        <v>2372032.7124248343</v>
      </c>
      <c r="AN35" s="21">
        <f t="shared" si="8"/>
        <v>4471171.9878917504</v>
      </c>
    </row>
    <row r="36" spans="1:40" s="6" customFormat="1" x14ac:dyDescent="0.25">
      <c r="A36" s="8">
        <v>42490</v>
      </c>
      <c r="B36" s="11">
        <v>4562444.0726996735</v>
      </c>
      <c r="C36" s="34">
        <v>1068535.6713845632</v>
      </c>
      <c r="D36" s="34">
        <v>1342619.1719533363</v>
      </c>
      <c r="E36" s="34">
        <v>84025.044774496011</v>
      </c>
      <c r="F36" s="34">
        <v>2059797.1251715806</v>
      </c>
      <c r="G36" s="33">
        <v>7467.0594157020005</v>
      </c>
      <c r="H36" s="13">
        <f t="shared" si="1"/>
        <v>4562444.0726996781</v>
      </c>
      <c r="I36" s="15">
        <v>4468519.4918047749</v>
      </c>
      <c r="J36" s="15">
        <v>93924.580894902028</v>
      </c>
      <c r="K36" s="14">
        <f t="shared" si="9"/>
        <v>4562444.0726996772</v>
      </c>
      <c r="L36" s="17">
        <v>4358013.881496801</v>
      </c>
      <c r="M36" s="17">
        <v>204430.19120287307</v>
      </c>
      <c r="N36" s="12">
        <f t="shared" si="2"/>
        <v>4562444.0726996744</v>
      </c>
      <c r="O36" s="17">
        <v>654670.0765467661</v>
      </c>
      <c r="P36" s="17">
        <v>251337.83250349408</v>
      </c>
      <c r="Q36" s="17">
        <v>388299.91383866995</v>
      </c>
      <c r="R36" s="17">
        <v>362813.58387009508</v>
      </c>
      <c r="S36" s="17">
        <v>346944.80241952889</v>
      </c>
      <c r="T36" s="17">
        <v>448474.44001681497</v>
      </c>
      <c r="U36" s="17">
        <v>2109903.4235043083</v>
      </c>
      <c r="V36" s="21">
        <f t="shared" si="3"/>
        <v>4562444.0726996772</v>
      </c>
      <c r="W36" s="17">
        <v>2004066.209178556</v>
      </c>
      <c r="X36" s="26">
        <f t="shared" si="4"/>
        <v>443067.99999999953</v>
      </c>
      <c r="Y36" s="26">
        <v>2115309.8635211219</v>
      </c>
      <c r="Z36" s="21">
        <f t="shared" si="5"/>
        <v>4562444.0726996772</v>
      </c>
      <c r="AA36" s="17">
        <v>1725793.828160777</v>
      </c>
      <c r="AB36" s="17">
        <v>456600.85273351276</v>
      </c>
      <c r="AC36" s="17">
        <v>1992866.5765590556</v>
      </c>
      <c r="AD36" s="17">
        <v>167064.78487030198</v>
      </c>
      <c r="AE36" s="17">
        <v>220118.03037603007</v>
      </c>
      <c r="AF36" s="21">
        <f t="shared" si="6"/>
        <v>4562444.0726996772</v>
      </c>
      <c r="AG36" s="17">
        <v>3884142.4375591688</v>
      </c>
      <c r="AH36" s="26">
        <v>678301.6351405062</v>
      </c>
      <c r="AI36" s="21">
        <f t="shared" si="7"/>
        <v>4562444.0726996753</v>
      </c>
      <c r="AJ36" s="15">
        <v>60956.243007352008</v>
      </c>
      <c r="AK36" s="15">
        <v>625459.59009163058</v>
      </c>
      <c r="AL36" s="15">
        <v>1432021.2406837014</v>
      </c>
      <c r="AM36" s="15">
        <v>2366002.0602135607</v>
      </c>
      <c r="AN36" s="21">
        <f t="shared" si="8"/>
        <v>4484439.1339962445</v>
      </c>
    </row>
    <row r="37" spans="1:40" s="6" customFormat="1" x14ac:dyDescent="0.25">
      <c r="A37" s="8">
        <v>42521</v>
      </c>
      <c r="B37" s="11">
        <v>4589453.5676871194</v>
      </c>
      <c r="C37" s="34">
        <v>1090776.0936072294</v>
      </c>
      <c r="D37" s="34">
        <v>1348706.0361025671</v>
      </c>
      <c r="E37" s="34">
        <v>70433.380522884996</v>
      </c>
      <c r="F37" s="34">
        <v>2074068.1168947299</v>
      </c>
      <c r="G37" s="33">
        <v>5469.9405597020004</v>
      </c>
      <c r="H37" s="13">
        <f t="shared" si="1"/>
        <v>4589453.5676871128</v>
      </c>
      <c r="I37" s="15">
        <v>4498249.4755834285</v>
      </c>
      <c r="J37" s="15">
        <v>91204.092103691029</v>
      </c>
      <c r="K37" s="14">
        <f t="shared" si="9"/>
        <v>4589453.5676871194</v>
      </c>
      <c r="L37" s="17">
        <v>4383241.3647749368</v>
      </c>
      <c r="M37" s="17">
        <v>206212.20291218499</v>
      </c>
      <c r="N37" s="12">
        <f t="shared" si="2"/>
        <v>4589453.5676871222</v>
      </c>
      <c r="O37" s="17">
        <v>649099.75623686914</v>
      </c>
      <c r="P37" s="17">
        <v>250840.06577395386</v>
      </c>
      <c r="Q37" s="17">
        <v>393476.37017863587</v>
      </c>
      <c r="R37" s="17">
        <v>365445.10173640487</v>
      </c>
      <c r="S37" s="17">
        <v>349004.96276675299</v>
      </c>
      <c r="T37" s="17">
        <v>452105.01965379913</v>
      </c>
      <c r="U37" s="17">
        <v>2129482.291340698</v>
      </c>
      <c r="V37" s="21">
        <f t="shared" si="3"/>
        <v>4589453.5676871147</v>
      </c>
      <c r="W37" s="17">
        <v>2007866.2566926165</v>
      </c>
      <c r="X37" s="26">
        <f t="shared" si="4"/>
        <v>447174.00000000047</v>
      </c>
      <c r="Y37" s="26">
        <v>2134413.310994498</v>
      </c>
      <c r="Z37" s="21">
        <f t="shared" si="5"/>
        <v>4589453.5676871147</v>
      </c>
      <c r="AA37" s="17">
        <v>1718837.6503390928</v>
      </c>
      <c r="AB37" s="17">
        <v>462856.53029200772</v>
      </c>
      <c r="AC37" s="17">
        <v>2016337.026046132</v>
      </c>
      <c r="AD37" s="17">
        <v>169091.715508875</v>
      </c>
      <c r="AE37" s="17">
        <v>222330.64550100607</v>
      </c>
      <c r="AF37" s="21">
        <f t="shared" si="6"/>
        <v>4589453.5676871147</v>
      </c>
      <c r="AG37" s="17">
        <v>3925168.0500886557</v>
      </c>
      <c r="AH37" s="26">
        <v>664285.51759845985</v>
      </c>
      <c r="AI37" s="21">
        <f t="shared" si="7"/>
        <v>4589453.5676871156</v>
      </c>
      <c r="AJ37" s="15">
        <v>61840.939296498982</v>
      </c>
      <c r="AK37" s="15">
        <v>630320.69493726129</v>
      </c>
      <c r="AL37" s="15">
        <v>1440284.3138770182</v>
      </c>
      <c r="AM37" s="15">
        <v>2377785.0165018644</v>
      </c>
      <c r="AN37" s="21">
        <f t="shared" si="8"/>
        <v>4510230.9646126423</v>
      </c>
    </row>
    <row r="38" spans="1:40" s="6" customFormat="1" x14ac:dyDescent="0.25">
      <c r="A38" s="8">
        <v>42551</v>
      </c>
      <c r="B38" s="11">
        <v>4646114.3818469867</v>
      </c>
      <c r="C38" s="34">
        <v>1101940.6604731018</v>
      </c>
      <c r="D38" s="34">
        <v>1420909.1252378742</v>
      </c>
      <c r="E38" s="34">
        <v>72124.848133515014</v>
      </c>
      <c r="F38" s="34">
        <v>2041957.7771151359</v>
      </c>
      <c r="G38" s="33">
        <v>9181.9708873620002</v>
      </c>
      <c r="H38" s="13">
        <f t="shared" si="1"/>
        <v>4646114.3818469895</v>
      </c>
      <c r="I38" s="15">
        <v>4564541.4423582545</v>
      </c>
      <c r="J38" s="15">
        <v>81572.939488733042</v>
      </c>
      <c r="K38" s="14">
        <f t="shared" si="9"/>
        <v>4646114.3818469876</v>
      </c>
      <c r="L38" s="17">
        <v>4439870.9464085381</v>
      </c>
      <c r="M38" s="17">
        <v>206243.43543844912</v>
      </c>
      <c r="N38" s="12">
        <f t="shared" si="2"/>
        <v>4646114.3818469876</v>
      </c>
      <c r="O38" s="17">
        <v>696731.18249158049</v>
      </c>
      <c r="P38" s="17">
        <v>257643.45457293294</v>
      </c>
      <c r="Q38" s="17">
        <v>400618.80130817217</v>
      </c>
      <c r="R38" s="17">
        <v>369102.53425413405</v>
      </c>
      <c r="S38" s="17">
        <v>352698.63480204996</v>
      </c>
      <c r="T38" s="17">
        <v>453787.32685675391</v>
      </c>
      <c r="U38" s="17">
        <v>2115532.4475613637</v>
      </c>
      <c r="V38" s="21">
        <f t="shared" si="3"/>
        <v>4646114.3818469867</v>
      </c>
      <c r="W38" s="17">
        <v>2076794.6074288697</v>
      </c>
      <c r="X38" s="26">
        <f t="shared" si="4"/>
        <v>448041.99999999767</v>
      </c>
      <c r="Y38" s="26">
        <v>2121277.7744181193</v>
      </c>
      <c r="Z38" s="21">
        <f t="shared" si="5"/>
        <v>4646114.3818469867</v>
      </c>
      <c r="AA38" s="17">
        <v>1805114.3163928878</v>
      </c>
      <c r="AB38" s="17">
        <v>432821.11148129887</v>
      </c>
      <c r="AC38" s="17">
        <v>2020751.5316934676</v>
      </c>
      <c r="AD38" s="17">
        <v>168603.37786183099</v>
      </c>
      <c r="AE38" s="17">
        <v>218824.04441750201</v>
      </c>
      <c r="AF38" s="21">
        <f t="shared" si="6"/>
        <v>4646114.3818469876</v>
      </c>
      <c r="AG38" s="17">
        <v>3966063.860830754</v>
      </c>
      <c r="AH38" s="26">
        <v>680050.52101623686</v>
      </c>
      <c r="AI38" s="21">
        <f t="shared" si="7"/>
        <v>4646114.3818469904</v>
      </c>
      <c r="AJ38" s="15">
        <v>57704.730370162979</v>
      </c>
      <c r="AK38" s="15">
        <v>618436.36519928661</v>
      </c>
      <c r="AL38" s="15">
        <v>1419448.3990766732</v>
      </c>
      <c r="AM38" s="15">
        <v>2468865.2732171975</v>
      </c>
      <c r="AN38" s="21">
        <f t="shared" si="8"/>
        <v>4564454.7678633202</v>
      </c>
    </row>
    <row r="39" spans="1:40" s="6" customFormat="1" x14ac:dyDescent="0.25">
      <c r="A39" s="8">
        <v>42582</v>
      </c>
      <c r="B39" s="11">
        <v>4664250.2493291618</v>
      </c>
      <c r="C39" s="34">
        <v>1087064.2661170333</v>
      </c>
      <c r="D39" s="34">
        <v>1410306.3116293226</v>
      </c>
      <c r="E39" s="34">
        <v>75682.651933938003</v>
      </c>
      <c r="F39" s="34">
        <v>2082276.9254154433</v>
      </c>
      <c r="G39" s="33">
        <v>8920.0942334220017</v>
      </c>
      <c r="H39" s="13">
        <f t="shared" si="1"/>
        <v>4664250.249329159</v>
      </c>
      <c r="I39" s="15">
        <v>4573145.4551206594</v>
      </c>
      <c r="J39" s="15">
        <v>91104.79420850295</v>
      </c>
      <c r="K39" s="14">
        <f t="shared" si="9"/>
        <v>4664250.2493291628</v>
      </c>
      <c r="L39" s="17">
        <v>4457355.6209143708</v>
      </c>
      <c r="M39" s="17">
        <v>206894.62841478907</v>
      </c>
      <c r="N39" s="12">
        <f t="shared" si="2"/>
        <v>4664250.24932916</v>
      </c>
      <c r="O39" s="17">
        <v>672387.08549156971</v>
      </c>
      <c r="P39" s="17">
        <v>260379.81969270104</v>
      </c>
      <c r="Q39" s="17">
        <v>404160.15828238288</v>
      </c>
      <c r="R39" s="17">
        <v>373456.92647309706</v>
      </c>
      <c r="S39" s="17">
        <v>357882.28468341404</v>
      </c>
      <c r="T39" s="17">
        <v>460488.10961041634</v>
      </c>
      <c r="U39" s="17">
        <v>2135495.8650955786</v>
      </c>
      <c r="V39" s="21">
        <f t="shared" si="3"/>
        <v>4664250.249329159</v>
      </c>
      <c r="W39" s="17">
        <v>2068266.2746231663</v>
      </c>
      <c r="X39" s="26">
        <f t="shared" si="4"/>
        <v>454777.9999999986</v>
      </c>
      <c r="Y39" s="26">
        <v>2141205.9747059941</v>
      </c>
      <c r="Z39" s="21">
        <f t="shared" si="5"/>
        <v>4664250.249329159</v>
      </c>
      <c r="AA39" s="17">
        <v>1774698.4563033308</v>
      </c>
      <c r="AB39" s="17">
        <v>451246.20497707318</v>
      </c>
      <c r="AC39" s="17">
        <v>2047200.5685241558</v>
      </c>
      <c r="AD39" s="17">
        <v>169574.07748452807</v>
      </c>
      <c r="AE39" s="17">
        <v>221530.94204007305</v>
      </c>
      <c r="AF39" s="21">
        <f t="shared" si="6"/>
        <v>4664250.2493291609</v>
      </c>
      <c r="AG39" s="17">
        <v>3988258.0102944979</v>
      </c>
      <c r="AH39" s="26">
        <v>675992.2390346633</v>
      </c>
      <c r="AI39" s="21">
        <f t="shared" si="7"/>
        <v>4664250.2493291609</v>
      </c>
      <c r="AJ39" s="15">
        <v>58974.77650420701</v>
      </c>
      <c r="AK39" s="15">
        <v>622842.49895449716</v>
      </c>
      <c r="AL39" s="15">
        <v>1452880.3323312136</v>
      </c>
      <c r="AM39" s="15">
        <v>2445859.7564573381</v>
      </c>
      <c r="AN39" s="21">
        <f t="shared" si="8"/>
        <v>4580557.364247256</v>
      </c>
    </row>
    <row r="40" spans="1:40" s="6" customFormat="1" x14ac:dyDescent="0.25">
      <c r="A40" s="8">
        <v>42613</v>
      </c>
      <c r="B40" s="11">
        <v>4680847.5642376561</v>
      </c>
      <c r="C40" s="34">
        <v>1083907.8382590241</v>
      </c>
      <c r="D40" s="34">
        <v>1426888.4100140433</v>
      </c>
      <c r="E40" s="34">
        <v>69124.389253114001</v>
      </c>
      <c r="F40" s="34">
        <v>2091323.3357989115</v>
      </c>
      <c r="G40" s="33">
        <v>9603.5909125680009</v>
      </c>
      <c r="H40" s="13">
        <f t="shared" si="1"/>
        <v>4680847.5642376607</v>
      </c>
      <c r="I40" s="15">
        <v>4598386.4952522023</v>
      </c>
      <c r="J40" s="15">
        <v>82461.068985457008</v>
      </c>
      <c r="K40" s="14">
        <f t="shared" si="9"/>
        <v>4680847.5642376589</v>
      </c>
      <c r="L40" s="17">
        <v>4472487.015155592</v>
      </c>
      <c r="M40" s="17">
        <v>208360.54908206401</v>
      </c>
      <c r="N40" s="12">
        <f t="shared" si="2"/>
        <v>4680847.5642376561</v>
      </c>
      <c r="O40" s="17">
        <v>672846.78755778109</v>
      </c>
      <c r="P40" s="17">
        <v>260578.32656368415</v>
      </c>
      <c r="Q40" s="17">
        <v>404113.47264004603</v>
      </c>
      <c r="R40" s="17">
        <v>375075.50276399928</v>
      </c>
      <c r="S40" s="17">
        <v>361191.69144447002</v>
      </c>
      <c r="T40" s="17">
        <v>467679.8452512332</v>
      </c>
      <c r="U40" s="17">
        <v>2139361.9380164482</v>
      </c>
      <c r="V40" s="21">
        <f t="shared" si="3"/>
        <v>4680847.5642376617</v>
      </c>
      <c r="W40" s="17">
        <v>2073805.7809699823</v>
      </c>
      <c r="X40" s="26">
        <f t="shared" si="4"/>
        <v>461693.9999999986</v>
      </c>
      <c r="Y40" s="26">
        <v>2145347.783267681</v>
      </c>
      <c r="Z40" s="21">
        <f t="shared" si="5"/>
        <v>4680847.5642376617</v>
      </c>
      <c r="AA40" s="17">
        <v>1770370.8925799832</v>
      </c>
      <c r="AB40" s="17">
        <v>446375.10411350703</v>
      </c>
      <c r="AC40" s="17">
        <v>2061775.498179713</v>
      </c>
      <c r="AD40" s="17">
        <v>174468.49653168902</v>
      </c>
      <c r="AE40" s="17">
        <v>227857.57283277099</v>
      </c>
      <c r="AF40" s="21">
        <f t="shared" si="6"/>
        <v>4680847.5642376626</v>
      </c>
      <c r="AG40" s="17">
        <v>4002464.3903126288</v>
      </c>
      <c r="AH40" s="26">
        <v>678383.17392503214</v>
      </c>
      <c r="AI40" s="21">
        <f t="shared" si="7"/>
        <v>4680847.5642376607</v>
      </c>
      <c r="AJ40" s="15">
        <v>56547.988459690008</v>
      </c>
      <c r="AK40" s="15">
        <v>624603.59823493042</v>
      </c>
      <c r="AL40" s="15">
        <v>1465734.4947103164</v>
      </c>
      <c r="AM40" s="15">
        <v>2448352.304808836</v>
      </c>
      <c r="AN40" s="21">
        <f t="shared" si="8"/>
        <v>4595238.3862137729</v>
      </c>
    </row>
    <row r="41" spans="1:40" s="6" customFormat="1" x14ac:dyDescent="0.25">
      <c r="A41" s="8">
        <v>42643</v>
      </c>
      <c r="B41" s="11">
        <v>4675317.4425741173</v>
      </c>
      <c r="C41" s="34">
        <v>1093789.1337335797</v>
      </c>
      <c r="D41" s="34">
        <v>1433119.322367422</v>
      </c>
      <c r="E41" s="34">
        <v>71446.70346740901</v>
      </c>
      <c r="F41" s="34">
        <v>2065426.8788391044</v>
      </c>
      <c r="G41" s="33">
        <v>11535.404166604001</v>
      </c>
      <c r="H41" s="13">
        <f t="shared" si="1"/>
        <v>4675317.4425741201</v>
      </c>
      <c r="I41" s="15">
        <v>4591604.5217215363</v>
      </c>
      <c r="J41" s="15">
        <v>83712.920852579962</v>
      </c>
      <c r="K41" s="14">
        <f t="shared" si="9"/>
        <v>4675317.4425741164</v>
      </c>
      <c r="L41" s="17">
        <v>4465302.2075382154</v>
      </c>
      <c r="M41" s="17">
        <v>210015.23503590305</v>
      </c>
      <c r="N41" s="12">
        <f t="shared" si="2"/>
        <v>4675317.4425741183</v>
      </c>
      <c r="O41" s="17">
        <v>672994.59262500401</v>
      </c>
      <c r="P41" s="17">
        <v>260566.63340010907</v>
      </c>
      <c r="Q41" s="17">
        <v>401673.00504667673</v>
      </c>
      <c r="R41" s="17">
        <v>370175.34881275997</v>
      </c>
      <c r="S41" s="17">
        <v>355036.32273637975</v>
      </c>
      <c r="T41" s="17">
        <v>458099.79106922017</v>
      </c>
      <c r="U41" s="17">
        <v>2156771.7488839668</v>
      </c>
      <c r="V41" s="21">
        <f t="shared" si="3"/>
        <v>4675317.4425741164</v>
      </c>
      <c r="W41" s="17">
        <v>2060445.9026209321</v>
      </c>
      <c r="X41" s="26">
        <f t="shared" si="4"/>
        <v>454045.99999999627</v>
      </c>
      <c r="Y41" s="26">
        <v>2160825.539953188</v>
      </c>
      <c r="Z41" s="21">
        <f t="shared" si="5"/>
        <v>4675317.4425741164</v>
      </c>
      <c r="AA41" s="17">
        <v>1830564.9129296241</v>
      </c>
      <c r="AB41" s="17">
        <v>440334.41873284295</v>
      </c>
      <c r="AC41" s="17">
        <v>2021213.957143778</v>
      </c>
      <c r="AD41" s="17">
        <v>163307.90734427402</v>
      </c>
      <c r="AE41" s="17">
        <v>219896.24642359899</v>
      </c>
      <c r="AF41" s="21">
        <f t="shared" si="6"/>
        <v>4675317.4425741183</v>
      </c>
      <c r="AG41" s="17">
        <v>3977985.4869112545</v>
      </c>
      <c r="AH41" s="26">
        <v>697331.95566286414</v>
      </c>
      <c r="AI41" s="21">
        <f t="shared" si="7"/>
        <v>4675317.4425741183</v>
      </c>
      <c r="AJ41" s="15">
        <v>55544.206952230015</v>
      </c>
      <c r="AK41" s="15">
        <v>614623.13903745601</v>
      </c>
      <c r="AL41" s="15">
        <v>1433966.0927952044</v>
      </c>
      <c r="AM41" s="15">
        <v>2487860.8339844355</v>
      </c>
      <c r="AN41" s="21">
        <f t="shared" si="8"/>
        <v>4591994.2727693263</v>
      </c>
    </row>
    <row r="42" spans="1:40" s="6" customFormat="1" x14ac:dyDescent="0.25">
      <c r="A42" s="8">
        <v>42674</v>
      </c>
      <c r="B42" s="11">
        <v>4728886.7990702456</v>
      </c>
      <c r="C42" s="34">
        <v>1105585.6448733239</v>
      </c>
      <c r="D42" s="34">
        <v>1432096.5800860401</v>
      </c>
      <c r="E42" s="34">
        <v>69432.755230176015</v>
      </c>
      <c r="F42" s="34">
        <v>2109655.6654769196</v>
      </c>
      <c r="G42" s="33">
        <v>12116.153403778002</v>
      </c>
      <c r="H42" s="13">
        <f t="shared" si="1"/>
        <v>4728886.7990702372</v>
      </c>
      <c r="I42" s="15">
        <v>4639762.2520949449</v>
      </c>
      <c r="J42" s="15">
        <v>89124.546975299934</v>
      </c>
      <c r="K42" s="14">
        <f t="shared" si="9"/>
        <v>4728886.7990702447</v>
      </c>
      <c r="L42" s="17">
        <v>4518473.1577744912</v>
      </c>
      <c r="M42" s="17">
        <v>210413.64129575482</v>
      </c>
      <c r="N42" s="12">
        <f t="shared" si="2"/>
        <v>4728886.7990702465</v>
      </c>
      <c r="O42" s="17">
        <v>673927.82887677476</v>
      </c>
      <c r="P42" s="17">
        <v>261728.3883315651</v>
      </c>
      <c r="Q42" s="17">
        <v>402790.75238974881</v>
      </c>
      <c r="R42" s="17">
        <v>370369.29734223796</v>
      </c>
      <c r="S42" s="17">
        <v>353618.84792432102</v>
      </c>
      <c r="T42" s="17">
        <v>458774.29162635887</v>
      </c>
      <c r="U42" s="17">
        <v>2207677.3925792323</v>
      </c>
      <c r="V42" s="21">
        <f t="shared" si="3"/>
        <v>4728886.7990702391</v>
      </c>
      <c r="W42" s="17">
        <v>2062435.1148646495</v>
      </c>
      <c r="X42" s="26">
        <f t="shared" si="4"/>
        <v>456281.9999999986</v>
      </c>
      <c r="Y42" s="26">
        <v>2210169.6842055912</v>
      </c>
      <c r="Z42" s="21">
        <f t="shared" si="5"/>
        <v>4728886.7990702391</v>
      </c>
      <c r="AA42" s="17">
        <v>1849397.8065342391</v>
      </c>
      <c r="AB42" s="17">
        <v>441420.0644872369</v>
      </c>
      <c r="AC42" s="17">
        <v>2047624.0984147354</v>
      </c>
      <c r="AD42" s="17">
        <v>168907.14709619703</v>
      </c>
      <c r="AE42" s="17">
        <v>221537.68253783105</v>
      </c>
      <c r="AF42" s="21">
        <f t="shared" si="6"/>
        <v>4728886.79907024</v>
      </c>
      <c r="AG42" s="17">
        <v>4029939.4310759306</v>
      </c>
      <c r="AH42" s="26">
        <v>698947.36799430917</v>
      </c>
      <c r="AI42" s="21">
        <f t="shared" si="7"/>
        <v>4728886.79907024</v>
      </c>
      <c r="AJ42" s="15">
        <v>56043.658406877978</v>
      </c>
      <c r="AK42" s="15">
        <v>619422.0372060868</v>
      </c>
      <c r="AL42" s="15">
        <v>1449717.3842564491</v>
      </c>
      <c r="AM42" s="15">
        <v>2523242.1822631774</v>
      </c>
      <c r="AN42" s="21">
        <f t="shared" si="8"/>
        <v>4648425.2621325906</v>
      </c>
    </row>
    <row r="43" spans="1:40" s="6" customFormat="1" x14ac:dyDescent="0.25">
      <c r="A43" s="8">
        <v>42704</v>
      </c>
      <c r="B43" s="11">
        <v>4809217.7804293539</v>
      </c>
      <c r="C43" s="34">
        <v>1148663.9411113281</v>
      </c>
      <c r="D43" s="34">
        <v>1462933.9501349691</v>
      </c>
      <c r="E43" s="34">
        <v>65785.351019531998</v>
      </c>
      <c r="F43" s="34">
        <v>2116607.8594292905</v>
      </c>
      <c r="G43" s="33">
        <v>15226.678734231002</v>
      </c>
      <c r="H43" s="13">
        <f t="shared" si="1"/>
        <v>4809217.7804293511</v>
      </c>
      <c r="I43" s="15">
        <v>4722548.0886254022</v>
      </c>
      <c r="J43" s="15">
        <v>86669.691803950001</v>
      </c>
      <c r="K43" s="14">
        <f t="shared" si="9"/>
        <v>4809217.7804293521</v>
      </c>
      <c r="L43" s="17">
        <v>4596404.0592369828</v>
      </c>
      <c r="M43" s="17">
        <v>212813.72119237206</v>
      </c>
      <c r="N43" s="12">
        <f t="shared" si="2"/>
        <v>4809217.7804293549</v>
      </c>
      <c r="O43" s="17">
        <v>688253.06673750002</v>
      </c>
      <c r="P43" s="17">
        <v>265333.62357219995</v>
      </c>
      <c r="Q43" s="17">
        <v>407811.68991316296</v>
      </c>
      <c r="R43" s="17">
        <v>373642.85278738505</v>
      </c>
      <c r="S43" s="17">
        <v>357366.97999841196</v>
      </c>
      <c r="T43" s="17">
        <v>468041.14177929424</v>
      </c>
      <c r="U43" s="17">
        <v>2248768.4256413975</v>
      </c>
      <c r="V43" s="21">
        <f t="shared" si="3"/>
        <v>4809217.7804293521</v>
      </c>
      <c r="W43" s="17">
        <v>2092408.2130086606</v>
      </c>
      <c r="X43" s="26">
        <f t="shared" si="4"/>
        <v>464986</v>
      </c>
      <c r="Y43" s="26">
        <v>2251823.5674206913</v>
      </c>
      <c r="Z43" s="21">
        <f t="shared" si="5"/>
        <v>4809217.7804293521</v>
      </c>
      <c r="AA43" s="17">
        <v>1895674.9898636872</v>
      </c>
      <c r="AB43" s="17">
        <v>432518.13646414306</v>
      </c>
      <c r="AC43" s="17">
        <v>2084365.6209560446</v>
      </c>
      <c r="AD43" s="17">
        <v>178533.14324466896</v>
      </c>
      <c r="AE43" s="17">
        <v>218125.88990080502</v>
      </c>
      <c r="AF43" s="21">
        <f t="shared" si="6"/>
        <v>4809217.7804293493</v>
      </c>
      <c r="AG43" s="17">
        <v>4082861.7836765107</v>
      </c>
      <c r="AH43" s="26">
        <v>726355.99675284314</v>
      </c>
      <c r="AI43" s="21">
        <f t="shared" si="7"/>
        <v>4809217.7804293539</v>
      </c>
      <c r="AJ43" s="15">
        <v>54832.83617631199</v>
      </c>
      <c r="AK43" s="15">
        <v>622921.70317400002</v>
      </c>
      <c r="AL43" s="15">
        <v>1465371.0789122668</v>
      </c>
      <c r="AM43" s="15">
        <v>2581057.9933647863</v>
      </c>
      <c r="AN43" s="21">
        <f t="shared" si="8"/>
        <v>4724183.6116273645</v>
      </c>
    </row>
    <row r="44" spans="1:40" s="6" customFormat="1" x14ac:dyDescent="0.25">
      <c r="A44" s="8">
        <v>42735</v>
      </c>
      <c r="B44" s="11">
        <v>4900192.5598310577</v>
      </c>
      <c r="C44" s="34">
        <v>1149973.3320721933</v>
      </c>
      <c r="D44" s="34">
        <v>1554703.5543323455</v>
      </c>
      <c r="E44" s="34">
        <v>67863.15953622802</v>
      </c>
      <c r="F44" s="34">
        <v>2110147.9186097067</v>
      </c>
      <c r="G44" s="33">
        <v>17504.595280579</v>
      </c>
      <c r="H44" s="13">
        <f t="shared" si="1"/>
        <v>4900192.5598310521</v>
      </c>
      <c r="I44" s="15">
        <v>4824317.9262855174</v>
      </c>
      <c r="J44" s="15">
        <v>75874.63354553892</v>
      </c>
      <c r="K44" s="14">
        <f t="shared" si="9"/>
        <v>4900192.5598310567</v>
      </c>
      <c r="L44" s="17">
        <v>4682965.0024890695</v>
      </c>
      <c r="M44" s="17">
        <v>217227.55734198802</v>
      </c>
      <c r="N44" s="12">
        <f t="shared" si="2"/>
        <v>4900192.5598310577</v>
      </c>
      <c r="O44" s="17">
        <v>722352.66992927203</v>
      </c>
      <c r="P44" s="17">
        <v>274013.21897879383</v>
      </c>
      <c r="Q44" s="17">
        <v>422778.78565855738</v>
      </c>
      <c r="R44" s="17">
        <v>387573.90245593281</v>
      </c>
      <c r="S44" s="17">
        <v>373958.61840787</v>
      </c>
      <c r="T44" s="17">
        <v>490802.65677209705</v>
      </c>
      <c r="U44" s="17">
        <v>2228712.7076285291</v>
      </c>
      <c r="V44" s="21">
        <f t="shared" si="3"/>
        <v>4900192.559831053</v>
      </c>
      <c r="W44" s="17">
        <v>2180677.1954304278</v>
      </c>
      <c r="X44" s="26">
        <f t="shared" si="4"/>
        <v>485861.99999999814</v>
      </c>
      <c r="Y44" s="26">
        <v>2233653.3644006271</v>
      </c>
      <c r="Z44" s="21">
        <f t="shared" si="5"/>
        <v>4900192.559831053</v>
      </c>
      <c r="AA44" s="17">
        <v>1992105.8353064191</v>
      </c>
      <c r="AB44" s="17">
        <v>387215.65774811484</v>
      </c>
      <c r="AC44" s="17">
        <v>2129269.096050784</v>
      </c>
      <c r="AD44" s="17">
        <v>180213.10514751001</v>
      </c>
      <c r="AE44" s="17">
        <v>211388.865578228</v>
      </c>
      <c r="AF44" s="21">
        <f t="shared" si="6"/>
        <v>4900192.5598310549</v>
      </c>
      <c r="AG44" s="17">
        <v>4158138.0008097044</v>
      </c>
      <c r="AH44" s="26">
        <v>742054.55902135069</v>
      </c>
      <c r="AI44" s="21">
        <f t="shared" si="7"/>
        <v>4900192.5598310549</v>
      </c>
      <c r="AJ44" s="15">
        <v>52101.054400540015</v>
      </c>
      <c r="AK44" s="15">
        <v>603010.74843114417</v>
      </c>
      <c r="AL44" s="15">
        <v>1479220.2351572157</v>
      </c>
      <c r="AM44" s="15">
        <v>2682833.8451391319</v>
      </c>
      <c r="AN44" s="21">
        <f t="shared" si="8"/>
        <v>4817165.8831280321</v>
      </c>
    </row>
    <row r="45" spans="1:40" s="6" customFormat="1" x14ac:dyDescent="0.25">
      <c r="A45" s="8">
        <v>42766</v>
      </c>
      <c r="B45" s="11">
        <v>4897176.6630366482</v>
      </c>
      <c r="C45" s="34">
        <v>1153413.70939319</v>
      </c>
      <c r="D45" s="34">
        <v>1497867.9791439632</v>
      </c>
      <c r="E45" s="34">
        <v>61947.662149395001</v>
      </c>
      <c r="F45" s="34">
        <v>2167992.6198238041</v>
      </c>
      <c r="G45" s="33">
        <v>15954.692526287001</v>
      </c>
      <c r="H45" s="13">
        <f t="shared" si="1"/>
        <v>4897176.6630366398</v>
      </c>
      <c r="I45" s="15">
        <v>4810880.3163219653</v>
      </c>
      <c r="J45" s="15">
        <v>86296.346714679021</v>
      </c>
      <c r="K45" s="14">
        <f t="shared" si="9"/>
        <v>4897176.6630366445</v>
      </c>
      <c r="L45" s="17">
        <v>4681782.1011603046</v>
      </c>
      <c r="M45" s="17">
        <v>215394.56187633908</v>
      </c>
      <c r="N45" s="12">
        <f t="shared" si="2"/>
        <v>4897176.6630366435</v>
      </c>
      <c r="O45" s="17">
        <v>691354.6068361887</v>
      </c>
      <c r="P45" s="17">
        <v>270197.87649394502</v>
      </c>
      <c r="Q45" s="17">
        <v>417125.17611247802</v>
      </c>
      <c r="R45" s="17">
        <v>382737.13233650109</v>
      </c>
      <c r="S45" s="17">
        <v>366572.71233789105</v>
      </c>
      <c r="T45" s="17">
        <v>482851.69370419008</v>
      </c>
      <c r="U45" s="17">
        <v>2286337.4652154427</v>
      </c>
      <c r="V45" s="21">
        <f t="shared" si="3"/>
        <v>4897176.663036637</v>
      </c>
      <c r="W45" s="17">
        <v>2127987.5041170041</v>
      </c>
      <c r="X45" s="26">
        <f t="shared" si="4"/>
        <v>477825.99999999953</v>
      </c>
      <c r="Y45" s="26">
        <v>2291363.1589196334</v>
      </c>
      <c r="Z45" s="21">
        <f t="shared" si="5"/>
        <v>4897176.663036637</v>
      </c>
      <c r="AA45" s="17">
        <v>1938928.6559456084</v>
      </c>
      <c r="AB45" s="17">
        <v>413140.25353248196</v>
      </c>
      <c r="AC45" s="17">
        <v>2151117.1192764542</v>
      </c>
      <c r="AD45" s="17">
        <v>175501.90738931397</v>
      </c>
      <c r="AE45" s="17">
        <v>218488.72689277801</v>
      </c>
      <c r="AF45" s="21">
        <f t="shared" si="6"/>
        <v>4897176.6630366361</v>
      </c>
      <c r="AG45" s="17">
        <v>4154727.7831729269</v>
      </c>
      <c r="AH45" s="26">
        <v>742448.87986371329</v>
      </c>
      <c r="AI45" s="21">
        <f t="shared" si="7"/>
        <v>4897176.6630366398</v>
      </c>
      <c r="AJ45" s="15">
        <v>56611.638986100013</v>
      </c>
      <c r="AK45" s="15">
        <v>617994.91148168</v>
      </c>
      <c r="AL45" s="15">
        <v>1507603.6913132844</v>
      </c>
      <c r="AM45" s="15">
        <v>2631438.3758043805</v>
      </c>
      <c r="AN45" s="21">
        <f t="shared" si="8"/>
        <v>4813648.6175854448</v>
      </c>
    </row>
    <row r="46" spans="1:40" s="6" customFormat="1" x14ac:dyDescent="0.25">
      <c r="A46" s="8">
        <v>42794</v>
      </c>
      <c r="B46" s="11">
        <v>4922827.8679083977</v>
      </c>
      <c r="C46" s="34">
        <v>1151001.7277210825</v>
      </c>
      <c r="D46" s="34">
        <v>1493600.1242374668</v>
      </c>
      <c r="E46" s="34">
        <v>69858.636517327002</v>
      </c>
      <c r="F46" s="34">
        <v>2191482.6208655229</v>
      </c>
      <c r="G46" s="33">
        <v>16884.758566981</v>
      </c>
      <c r="H46" s="13">
        <f t="shared" si="1"/>
        <v>4922827.8679083809</v>
      </c>
      <c r="I46" s="15">
        <v>4835193.9277409147</v>
      </c>
      <c r="J46" s="15">
        <v>87633.940167474022</v>
      </c>
      <c r="K46" s="14">
        <f t="shared" si="9"/>
        <v>4922827.8679083884</v>
      </c>
      <c r="L46" s="17">
        <v>4704355.6406476693</v>
      </c>
      <c r="M46" s="17">
        <v>218472.22726071917</v>
      </c>
      <c r="N46" s="12">
        <f t="shared" si="2"/>
        <v>4922827.8679083884</v>
      </c>
      <c r="O46" s="17">
        <v>691173.6611091306</v>
      </c>
      <c r="P46" s="17">
        <v>270329.01388979109</v>
      </c>
      <c r="Q46" s="17">
        <v>417796.79279254487</v>
      </c>
      <c r="R46" s="17">
        <v>381951.0845371472</v>
      </c>
      <c r="S46" s="17">
        <v>366426.58239054197</v>
      </c>
      <c r="T46" s="17">
        <v>481853.88352844509</v>
      </c>
      <c r="U46" s="17">
        <v>2313296.8496607817</v>
      </c>
      <c r="V46" s="21">
        <f t="shared" si="3"/>
        <v>4922827.8679083828</v>
      </c>
      <c r="W46" s="17">
        <v>2127677.1347191567</v>
      </c>
      <c r="X46" s="26">
        <f t="shared" si="4"/>
        <v>478639.99999999814</v>
      </c>
      <c r="Y46" s="26">
        <v>2316510.733189228</v>
      </c>
      <c r="Z46" s="21">
        <f t="shared" si="5"/>
        <v>4922827.8679083828</v>
      </c>
      <c r="AA46" s="17">
        <v>1932819.3292764551</v>
      </c>
      <c r="AB46" s="17">
        <v>432527.07256751298</v>
      </c>
      <c r="AC46" s="17">
        <v>2167385.5884580393</v>
      </c>
      <c r="AD46" s="17">
        <v>174419.04416155801</v>
      </c>
      <c r="AE46" s="17">
        <v>215676.83344481801</v>
      </c>
      <c r="AF46" s="21">
        <f t="shared" si="6"/>
        <v>4922827.8679083837</v>
      </c>
      <c r="AG46" s="17">
        <v>4184333.2945876392</v>
      </c>
      <c r="AH46" s="26">
        <v>738494.57332074596</v>
      </c>
      <c r="AI46" s="21">
        <f t="shared" si="7"/>
        <v>4922827.8679083847</v>
      </c>
      <c r="AJ46" s="15">
        <v>57691.695167925995</v>
      </c>
      <c r="AK46" s="15">
        <v>637115.4711856331</v>
      </c>
      <c r="AL46" s="15">
        <v>1514136.1078729013</v>
      </c>
      <c r="AM46" s="15">
        <v>2632004.2204514714</v>
      </c>
      <c r="AN46" s="21">
        <f t="shared" si="8"/>
        <v>4840947.494677932</v>
      </c>
    </row>
    <row r="47" spans="1:40" s="6" customFormat="1" x14ac:dyDescent="0.25">
      <c r="A47" s="8">
        <v>42825</v>
      </c>
      <c r="B47" s="11">
        <v>5005749.5585730998</v>
      </c>
      <c r="C47" s="34">
        <v>1173937.4058211339</v>
      </c>
      <c r="D47" s="34">
        <v>1492085.3921995885</v>
      </c>
      <c r="E47" s="34">
        <v>93144.441126238016</v>
      </c>
      <c r="F47" s="34">
        <v>2229025.6062519434</v>
      </c>
      <c r="G47" s="33">
        <v>17556.713174191002</v>
      </c>
      <c r="H47" s="13">
        <f t="shared" si="1"/>
        <v>5005749.5585730951</v>
      </c>
      <c r="I47" s="15">
        <v>4905739.3004055722</v>
      </c>
      <c r="J47" s="15">
        <v>100010.25816752395</v>
      </c>
      <c r="K47" s="14">
        <f t="shared" si="9"/>
        <v>5005749.5585730961</v>
      </c>
      <c r="L47" s="17">
        <v>4781708.4656790188</v>
      </c>
      <c r="M47" s="17">
        <v>224041.09289407998</v>
      </c>
      <c r="N47" s="12">
        <f t="shared" si="2"/>
        <v>5005749.5585730989</v>
      </c>
      <c r="O47" s="17">
        <v>693601.83966279426</v>
      </c>
      <c r="P47" s="17">
        <v>270214.59420460911</v>
      </c>
      <c r="Q47" s="17">
        <v>416720.00475826301</v>
      </c>
      <c r="R47" s="17">
        <v>378600.34016150213</v>
      </c>
      <c r="S47" s="17">
        <v>363126.19078796799</v>
      </c>
      <c r="T47" s="17">
        <v>480483.41510364588</v>
      </c>
      <c r="U47" s="17">
        <v>2403003.173894316</v>
      </c>
      <c r="V47" s="21">
        <f t="shared" si="3"/>
        <v>5005749.5585730989</v>
      </c>
      <c r="W47" s="17">
        <v>2122262.9695751346</v>
      </c>
      <c r="X47" s="26">
        <f t="shared" si="4"/>
        <v>479648.00000000326</v>
      </c>
      <c r="Y47" s="26">
        <v>2403838.588997961</v>
      </c>
      <c r="Z47" s="21">
        <f t="shared" si="5"/>
        <v>5005749.5585730989</v>
      </c>
      <c r="AA47" s="17">
        <v>1970491.1842669896</v>
      </c>
      <c r="AB47" s="17">
        <v>464751.70314615127</v>
      </c>
      <c r="AC47" s="17">
        <v>2162311.3420155738</v>
      </c>
      <c r="AD47" s="17">
        <v>187205.86103081697</v>
      </c>
      <c r="AE47" s="17">
        <v>220989.46811356413</v>
      </c>
      <c r="AF47" s="21">
        <f t="shared" si="6"/>
        <v>5005749.5585730951</v>
      </c>
      <c r="AG47" s="17">
        <v>4265848.3904823065</v>
      </c>
      <c r="AH47" s="26">
        <v>739901.16809079214</v>
      </c>
      <c r="AI47" s="21">
        <f t="shared" si="7"/>
        <v>5005749.5585730989</v>
      </c>
      <c r="AJ47" s="15">
        <v>60884.036079291967</v>
      </c>
      <c r="AK47" s="15">
        <v>654759.0472360506</v>
      </c>
      <c r="AL47" s="15">
        <v>1536950.6994416523</v>
      </c>
      <c r="AM47" s="15">
        <v>2663702.8152598501</v>
      </c>
      <c r="AN47" s="21">
        <f t="shared" si="8"/>
        <v>4916296.5980168451</v>
      </c>
    </row>
    <row r="48" spans="1:40" s="6" customFormat="1" x14ac:dyDescent="0.25">
      <c r="A48" s="8">
        <v>42855</v>
      </c>
      <c r="B48" s="11">
        <v>5013730.7508160649</v>
      </c>
      <c r="C48" s="34">
        <v>1183950.7058396991</v>
      </c>
      <c r="D48" s="34">
        <v>1479836.6739049596</v>
      </c>
      <c r="E48" s="34">
        <v>81179.636819335996</v>
      </c>
      <c r="F48" s="34">
        <v>2251405.7199293477</v>
      </c>
      <c r="G48" s="33">
        <v>17358.014322725001</v>
      </c>
      <c r="H48" s="13">
        <f t="shared" si="1"/>
        <v>5013730.7508160677</v>
      </c>
      <c r="I48" s="15">
        <v>4909515.2672369499</v>
      </c>
      <c r="J48" s="15">
        <v>104215.48357911591</v>
      </c>
      <c r="K48" s="14">
        <f t="shared" si="9"/>
        <v>5013730.7508160658</v>
      </c>
      <c r="L48" s="17">
        <v>4784034.8329606419</v>
      </c>
      <c r="M48" s="17">
        <v>229695.91785542411</v>
      </c>
      <c r="N48" s="12">
        <f t="shared" si="2"/>
        <v>5013730.7508160658</v>
      </c>
      <c r="O48" s="17">
        <v>691650.29416321719</v>
      </c>
      <c r="P48" s="17">
        <v>270797.36909255001</v>
      </c>
      <c r="Q48" s="17">
        <v>419218.6127089691</v>
      </c>
      <c r="R48" s="17">
        <v>380470.66180655698</v>
      </c>
      <c r="S48" s="17">
        <v>363748.018427848</v>
      </c>
      <c r="T48" s="17">
        <v>480620.82466025895</v>
      </c>
      <c r="U48" s="17">
        <v>2407224.9699566644</v>
      </c>
      <c r="V48" s="21">
        <f t="shared" si="3"/>
        <v>5013730.750816064</v>
      </c>
      <c r="W48" s="17">
        <v>2125884.9561991422</v>
      </c>
      <c r="X48" s="26">
        <f t="shared" si="4"/>
        <v>478439.99999999767</v>
      </c>
      <c r="Y48" s="26">
        <v>2409405.7946169241</v>
      </c>
      <c r="Z48" s="21">
        <f t="shared" si="5"/>
        <v>5013730.750816064</v>
      </c>
      <c r="AA48" s="17">
        <v>1939272.2510638938</v>
      </c>
      <c r="AB48" s="17">
        <v>495105.31840045797</v>
      </c>
      <c r="AC48" s="17">
        <v>2230476.9715008433</v>
      </c>
      <c r="AD48" s="17">
        <v>181759.58206762694</v>
      </c>
      <c r="AE48" s="17">
        <v>167116.62778324692</v>
      </c>
      <c r="AF48" s="21">
        <f t="shared" si="6"/>
        <v>5013730.7508160695</v>
      </c>
      <c r="AG48" s="17">
        <v>4284672.3203508575</v>
      </c>
      <c r="AH48" s="26">
        <v>729058.43046520581</v>
      </c>
      <c r="AI48" s="21">
        <f t="shared" si="7"/>
        <v>5013730.750816063</v>
      </c>
      <c r="AJ48" s="15">
        <v>65466.257419617017</v>
      </c>
      <c r="AK48" s="15">
        <v>674687.64615325211</v>
      </c>
      <c r="AL48" s="15">
        <v>1601894.2470226486</v>
      </c>
      <c r="AM48" s="15">
        <v>2639967.9900733884</v>
      </c>
      <c r="AN48" s="21">
        <f t="shared" si="8"/>
        <v>4982016.1406689063</v>
      </c>
    </row>
    <row r="49" spans="1:40" s="6" customFormat="1" x14ac:dyDescent="0.25">
      <c r="A49" s="8">
        <v>42886</v>
      </c>
      <c r="B49" s="11">
        <v>5104851.2664246215</v>
      </c>
      <c r="C49" s="34">
        <v>1235126.7215898158</v>
      </c>
      <c r="D49" s="34">
        <v>1496574.1473187387</v>
      </c>
      <c r="E49" s="34">
        <v>106811.71446605196</v>
      </c>
      <c r="F49" s="34">
        <v>2246743.5063191564</v>
      </c>
      <c r="G49" s="33">
        <v>19595.176730858002</v>
      </c>
      <c r="H49" s="13">
        <f t="shared" si="1"/>
        <v>5104851.2664246205</v>
      </c>
      <c r="I49" s="15">
        <v>5001715.8822434582</v>
      </c>
      <c r="J49" s="15">
        <v>103135.38418115996</v>
      </c>
      <c r="K49" s="14">
        <f t="shared" si="9"/>
        <v>5104851.2664246177</v>
      </c>
      <c r="L49" s="17">
        <v>4872519.5795146795</v>
      </c>
      <c r="M49" s="17">
        <v>232331.68690994504</v>
      </c>
      <c r="N49" s="12">
        <f t="shared" si="2"/>
        <v>5104851.2664246242</v>
      </c>
      <c r="O49" s="17">
        <v>696131.4424074149</v>
      </c>
      <c r="P49" s="17">
        <v>271663.35582209809</v>
      </c>
      <c r="Q49" s="17">
        <v>425895.08697478689</v>
      </c>
      <c r="R49" s="17">
        <v>384351.61566987901</v>
      </c>
      <c r="S49" s="17">
        <v>364941.16663666815</v>
      </c>
      <c r="T49" s="17">
        <v>483084.60583281692</v>
      </c>
      <c r="U49" s="17">
        <v>2478783.9930809573</v>
      </c>
      <c r="V49" s="21">
        <f t="shared" si="3"/>
        <v>5104851.2664246215</v>
      </c>
      <c r="W49" s="17">
        <v>2142982.6675108466</v>
      </c>
      <c r="X49" s="26">
        <f t="shared" si="4"/>
        <v>482551.99999999953</v>
      </c>
      <c r="Y49" s="26">
        <v>2479316.5989137753</v>
      </c>
      <c r="Z49" s="21">
        <f t="shared" si="5"/>
        <v>5104851.2664246215</v>
      </c>
      <c r="AA49" s="17">
        <v>2013163.9820803818</v>
      </c>
      <c r="AB49" s="17">
        <v>504053.96911511896</v>
      </c>
      <c r="AC49" s="17">
        <v>2230707.668739832</v>
      </c>
      <c r="AD49" s="17">
        <v>189223.44658749201</v>
      </c>
      <c r="AE49" s="17">
        <v>167702.19990179403</v>
      </c>
      <c r="AF49" s="21">
        <f t="shared" si="6"/>
        <v>5104851.2664246187</v>
      </c>
      <c r="AG49" s="17">
        <v>4355571.0879964652</v>
      </c>
      <c r="AH49" s="26">
        <v>749280.17842815106</v>
      </c>
      <c r="AI49" s="21">
        <f t="shared" si="7"/>
        <v>5104851.2664246159</v>
      </c>
      <c r="AJ49" s="15">
        <v>68042.74077536902</v>
      </c>
      <c r="AK49" s="15">
        <v>693200.54180500202</v>
      </c>
      <c r="AL49" s="15">
        <v>1589838.1983938105</v>
      </c>
      <c r="AM49" s="15">
        <v>2724651.5355872749</v>
      </c>
      <c r="AN49" s="21">
        <f t="shared" si="8"/>
        <v>5075733.016561456</v>
      </c>
    </row>
    <row r="50" spans="1:40" s="6" customFormat="1" x14ac:dyDescent="0.25">
      <c r="A50" s="8">
        <v>42916</v>
      </c>
      <c r="B50" s="11">
        <v>5131043.4964691112</v>
      </c>
      <c r="C50" s="34">
        <v>1232612.7581066941</v>
      </c>
      <c r="D50" s="34">
        <v>1556629.0785314832</v>
      </c>
      <c r="E50" s="34">
        <v>79028.810319631986</v>
      </c>
      <c r="F50" s="34">
        <v>2243137.0507094301</v>
      </c>
      <c r="G50" s="33">
        <v>19635.798801872996</v>
      </c>
      <c r="H50" s="13">
        <f t="shared" si="1"/>
        <v>5131043.4964691121</v>
      </c>
      <c r="I50" s="15">
        <v>5034298.8140498316</v>
      </c>
      <c r="J50" s="15">
        <v>96744.682419278019</v>
      </c>
      <c r="K50" s="14">
        <f t="shared" si="9"/>
        <v>5131043.4964691093</v>
      </c>
      <c r="L50" s="17">
        <v>4894632.5651567839</v>
      </c>
      <c r="M50" s="17">
        <v>236410.93131232914</v>
      </c>
      <c r="N50" s="12">
        <f t="shared" si="2"/>
        <v>5131043.496469113</v>
      </c>
      <c r="O50" s="17">
        <v>724416.2471659336</v>
      </c>
      <c r="P50" s="17">
        <v>280784.71939672926</v>
      </c>
      <c r="Q50" s="17">
        <v>436427.11582037556</v>
      </c>
      <c r="R50" s="17">
        <v>394872.36395558319</v>
      </c>
      <c r="S50" s="17">
        <v>365344.76990917046</v>
      </c>
      <c r="T50" s="17">
        <v>486043.32290435402</v>
      </c>
      <c r="U50" s="17">
        <v>2443154.9573169686</v>
      </c>
      <c r="V50" s="21">
        <f t="shared" si="3"/>
        <v>5131043.4964691149</v>
      </c>
      <c r="W50" s="17">
        <v>2201845.2162477882</v>
      </c>
      <c r="X50" s="26">
        <f t="shared" si="4"/>
        <v>486206.00000000466</v>
      </c>
      <c r="Y50" s="26">
        <v>2442992.2802213221</v>
      </c>
      <c r="Z50" s="21">
        <f t="shared" si="5"/>
        <v>5131043.4964691149</v>
      </c>
      <c r="AA50" s="17">
        <v>2030758.3388885246</v>
      </c>
      <c r="AB50" s="17">
        <v>494363.88511567807</v>
      </c>
      <c r="AC50" s="17">
        <v>2251239.1057073683</v>
      </c>
      <c r="AD50" s="17">
        <v>185489.833070583</v>
      </c>
      <c r="AE50" s="17">
        <v>169192.33368695801</v>
      </c>
      <c r="AF50" s="21">
        <f t="shared" si="6"/>
        <v>5131043.4964691121</v>
      </c>
      <c r="AG50" s="17">
        <v>4387552.3340485794</v>
      </c>
      <c r="AH50" s="26">
        <v>743491.16242053406</v>
      </c>
      <c r="AI50" s="21">
        <f t="shared" si="7"/>
        <v>5131043.496469114</v>
      </c>
      <c r="AJ50" s="15">
        <v>65923.478606696997</v>
      </c>
      <c r="AK50" s="15">
        <v>690641.79659938416</v>
      </c>
      <c r="AL50" s="15">
        <v>1593351.5243079276</v>
      </c>
      <c r="AM50" s="15">
        <v>2754133.200551074</v>
      </c>
      <c r="AN50" s="21">
        <f t="shared" si="8"/>
        <v>5104050.0000650827</v>
      </c>
    </row>
    <row r="51" spans="1:40" s="6" customFormat="1" x14ac:dyDescent="0.25">
      <c r="A51" s="8">
        <v>42947</v>
      </c>
      <c r="B51" s="11">
        <v>5123266.8717007451</v>
      </c>
      <c r="C51" s="34">
        <v>1203817.6293350346</v>
      </c>
      <c r="D51" s="34">
        <v>1547062.8766093922</v>
      </c>
      <c r="E51" s="34">
        <v>79180.877611649033</v>
      </c>
      <c r="F51" s="34">
        <v>2274188.3992150561</v>
      </c>
      <c r="G51" s="33">
        <v>19017.088929611004</v>
      </c>
      <c r="H51" s="13">
        <f t="shared" si="1"/>
        <v>5123266.8717007441</v>
      </c>
      <c r="I51" s="15">
        <v>5022599.5799642662</v>
      </c>
      <c r="J51" s="15">
        <v>100667.29173647694</v>
      </c>
      <c r="K51" s="14">
        <f t="shared" si="9"/>
        <v>5123266.8717007432</v>
      </c>
      <c r="L51" s="17">
        <v>4883870.4261174118</v>
      </c>
      <c r="M51" s="17">
        <v>239396.44558333006</v>
      </c>
      <c r="N51" s="12">
        <f t="shared" si="2"/>
        <v>5123266.8717007423</v>
      </c>
      <c r="O51" s="17">
        <v>722015.93996217917</v>
      </c>
      <c r="P51" s="17">
        <v>283191.61175868596</v>
      </c>
      <c r="Q51" s="17">
        <v>439654.80429938313</v>
      </c>
      <c r="R51" s="17">
        <v>398845.62755079812</v>
      </c>
      <c r="S51" s="17">
        <v>365915.39408696606</v>
      </c>
      <c r="T51" s="17">
        <v>490735.43012314482</v>
      </c>
      <c r="U51" s="17">
        <v>2422908.0639195843</v>
      </c>
      <c r="V51" s="21">
        <f t="shared" si="3"/>
        <v>5123266.8717007414</v>
      </c>
      <c r="W51" s="17">
        <v>2209623.3776580105</v>
      </c>
      <c r="X51" s="26">
        <f t="shared" si="4"/>
        <v>489010.00000000093</v>
      </c>
      <c r="Y51" s="26">
        <v>2424633.49404273</v>
      </c>
      <c r="Z51" s="21">
        <f t="shared" si="5"/>
        <v>5123266.8717007414</v>
      </c>
      <c r="AA51" s="17">
        <v>2011652.5714208148</v>
      </c>
      <c r="AB51" s="17">
        <v>493690.18554957875</v>
      </c>
      <c r="AC51" s="17">
        <v>2268267.8289761445</v>
      </c>
      <c r="AD51" s="17">
        <v>184693.46454779402</v>
      </c>
      <c r="AE51" s="17">
        <v>164962.82120641202</v>
      </c>
      <c r="AF51" s="21">
        <f t="shared" si="6"/>
        <v>5123266.8717007441</v>
      </c>
      <c r="AG51" s="17">
        <v>4418884.0527143702</v>
      </c>
      <c r="AH51" s="26">
        <v>704382.81898637232</v>
      </c>
      <c r="AI51" s="21">
        <f t="shared" si="7"/>
        <v>5123266.8717007423</v>
      </c>
      <c r="AJ51" s="15">
        <v>66867.594135592983</v>
      </c>
      <c r="AK51" s="15">
        <v>689109.83760094573</v>
      </c>
      <c r="AL51" s="15">
        <v>1597883.0898552816</v>
      </c>
      <c r="AM51" s="15">
        <v>2744116.4842755264</v>
      </c>
      <c r="AN51" s="21">
        <f t="shared" si="8"/>
        <v>5097977.0058673471</v>
      </c>
    </row>
    <row r="52" spans="1:40" s="6" customFormat="1" x14ac:dyDescent="0.25">
      <c r="A52" s="8">
        <v>42978</v>
      </c>
      <c r="B52" s="11">
        <v>5142270.7705079531</v>
      </c>
      <c r="C52" s="34">
        <v>1184241.4003445811</v>
      </c>
      <c r="D52" s="34">
        <v>1547194.6322712679</v>
      </c>
      <c r="E52" s="34">
        <v>77082.937054142007</v>
      </c>
      <c r="F52" s="34">
        <v>2316658.3697305396</v>
      </c>
      <c r="G52" s="33">
        <v>17093.431107425004</v>
      </c>
      <c r="H52" s="13">
        <f t="shared" si="1"/>
        <v>5142270.770507955</v>
      </c>
      <c r="I52" s="15">
        <v>5040611.2482517753</v>
      </c>
      <c r="J52" s="15">
        <v>101659.52225617398</v>
      </c>
      <c r="K52" s="14">
        <f t="shared" si="9"/>
        <v>5142270.7705079494</v>
      </c>
      <c r="L52" s="17">
        <v>4905696.5809620395</v>
      </c>
      <c r="M52" s="17">
        <v>236574.18954590906</v>
      </c>
      <c r="N52" s="12">
        <f t="shared" si="2"/>
        <v>5142270.7705079485</v>
      </c>
      <c r="O52" s="17">
        <v>725393.51877209346</v>
      </c>
      <c r="P52" s="17">
        <v>283740.4680198264</v>
      </c>
      <c r="Q52" s="17">
        <v>440455.76299992111</v>
      </c>
      <c r="R52" s="17">
        <v>399711.04705008375</v>
      </c>
      <c r="S52" s="17">
        <v>364807.49756992218</v>
      </c>
      <c r="T52" s="17">
        <v>493688.33844983735</v>
      </c>
      <c r="U52" s="17">
        <v>2434474.13764627</v>
      </c>
      <c r="V52" s="21">
        <f t="shared" si="3"/>
        <v>5142270.7705079541</v>
      </c>
      <c r="W52" s="17">
        <v>2214108.294411845</v>
      </c>
      <c r="X52" s="26">
        <f t="shared" si="4"/>
        <v>492210.00000000186</v>
      </c>
      <c r="Y52" s="26">
        <v>2435952.4760961072</v>
      </c>
      <c r="Z52" s="21">
        <f t="shared" si="5"/>
        <v>5142270.7705079541</v>
      </c>
      <c r="AA52" s="17">
        <v>2026337.3144546065</v>
      </c>
      <c r="AB52" s="17">
        <v>493159.55051359191</v>
      </c>
      <c r="AC52" s="17">
        <v>2269326.5226084953</v>
      </c>
      <c r="AD52" s="17">
        <v>182342.72557961993</v>
      </c>
      <c r="AE52" s="17">
        <v>171104.65735163807</v>
      </c>
      <c r="AF52" s="21">
        <f t="shared" si="6"/>
        <v>5142270.7705079522</v>
      </c>
      <c r="AG52" s="17">
        <v>4421015.7313156882</v>
      </c>
      <c r="AH52" s="26">
        <v>721255.03919226571</v>
      </c>
      <c r="AI52" s="21">
        <f t="shared" si="7"/>
        <v>5142270.7705079541</v>
      </c>
      <c r="AJ52" s="15">
        <v>64923.060788737996</v>
      </c>
      <c r="AK52" s="15">
        <v>681721.22887490457</v>
      </c>
      <c r="AL52" s="15">
        <v>1608843.3208365303</v>
      </c>
      <c r="AM52" s="15">
        <v>2761026.9484286355</v>
      </c>
      <c r="AN52" s="21">
        <f t="shared" si="8"/>
        <v>5116514.5589288082</v>
      </c>
    </row>
    <row r="53" spans="1:40" s="6" customFormat="1" x14ac:dyDescent="0.25">
      <c r="A53" s="8">
        <v>43008</v>
      </c>
      <c r="B53" s="11">
        <v>5225163.7209635954</v>
      </c>
      <c r="C53" s="34">
        <v>1223099.5866455911</v>
      </c>
      <c r="D53" s="34">
        <v>1577614.7866344606</v>
      </c>
      <c r="E53" s="34">
        <v>87754.374337365007</v>
      </c>
      <c r="F53" s="34">
        <v>2319972.7336921589</v>
      </c>
      <c r="G53" s="33">
        <v>16722.239654019999</v>
      </c>
      <c r="H53" s="13">
        <f t="shared" si="1"/>
        <v>5225163.7209635964</v>
      </c>
      <c r="I53" s="15">
        <v>5123792.6779086785</v>
      </c>
      <c r="J53" s="15">
        <v>101371.04305491908</v>
      </c>
      <c r="K53" s="14">
        <f t="shared" si="9"/>
        <v>5225163.7209635973</v>
      </c>
      <c r="L53" s="17">
        <v>4981765.9362993967</v>
      </c>
      <c r="M53" s="17">
        <v>243397.78466419905</v>
      </c>
      <c r="N53" s="12">
        <f t="shared" si="2"/>
        <v>5225163.7209635954</v>
      </c>
      <c r="O53" s="17">
        <v>723336.84961691475</v>
      </c>
      <c r="P53" s="17">
        <v>285493.60323940607</v>
      </c>
      <c r="Q53" s="17">
        <v>443432.55183136801</v>
      </c>
      <c r="R53" s="17">
        <v>402202.99940554285</v>
      </c>
      <c r="S53" s="17">
        <v>368251.60445766989</v>
      </c>
      <c r="T53" s="17">
        <v>497428.3758399479</v>
      </c>
      <c r="U53" s="17">
        <v>2505017.7365727476</v>
      </c>
      <c r="V53" s="21">
        <f t="shared" si="3"/>
        <v>5225163.7209635973</v>
      </c>
      <c r="W53" s="17">
        <v>2222717.6085509001</v>
      </c>
      <c r="X53" s="26">
        <f t="shared" si="4"/>
        <v>498650.00000000279</v>
      </c>
      <c r="Y53" s="26">
        <v>2503796.1124126944</v>
      </c>
      <c r="Z53" s="21">
        <f t="shared" si="5"/>
        <v>5225163.7209635973</v>
      </c>
      <c r="AA53" s="17">
        <v>2062292.4526127521</v>
      </c>
      <c r="AB53" s="17">
        <v>517053.10313234979</v>
      </c>
      <c r="AC53" s="17">
        <v>2287938.1052191453</v>
      </c>
      <c r="AD53" s="17">
        <v>185129.07011765093</v>
      </c>
      <c r="AE53" s="17">
        <v>172750.98988170005</v>
      </c>
      <c r="AF53" s="21">
        <f t="shared" si="6"/>
        <v>5225163.7209635973</v>
      </c>
      <c r="AG53" s="17">
        <v>4486512.0308147743</v>
      </c>
      <c r="AH53" s="26">
        <v>738651.6901488275</v>
      </c>
      <c r="AI53" s="21">
        <f t="shared" si="7"/>
        <v>5225163.720963602</v>
      </c>
      <c r="AJ53" s="15">
        <v>66563.328143309976</v>
      </c>
      <c r="AK53" s="15">
        <v>703603.68558224407</v>
      </c>
      <c r="AL53" s="15">
        <v>1634964.5283225346</v>
      </c>
      <c r="AM53" s="15">
        <v>2796705.7081203111</v>
      </c>
      <c r="AN53" s="21">
        <f t="shared" si="8"/>
        <v>5201837.2501683999</v>
      </c>
    </row>
    <row r="54" spans="1:40" s="6" customFormat="1" x14ac:dyDescent="0.25">
      <c r="A54" s="8">
        <v>43039</v>
      </c>
      <c r="B54" s="11">
        <v>5256888.0350980666</v>
      </c>
      <c r="C54" s="34">
        <v>1250386.8336693021</v>
      </c>
      <c r="D54" s="34">
        <v>1577362.1811043024</v>
      </c>
      <c r="E54" s="34">
        <v>88845.169304414027</v>
      </c>
      <c r="F54" s="34">
        <v>2319381.5373877594</v>
      </c>
      <c r="G54" s="33">
        <v>20912.313632300007</v>
      </c>
      <c r="H54" s="13">
        <f t="shared" si="1"/>
        <v>5256888.0350980777</v>
      </c>
      <c r="I54" s="15">
        <v>5149388.0320756612</v>
      </c>
      <c r="J54" s="15">
        <v>107500.00302240899</v>
      </c>
      <c r="K54" s="14">
        <f t="shared" si="9"/>
        <v>5256888.0350980703</v>
      </c>
      <c r="L54" s="17">
        <v>5015093.4805222359</v>
      </c>
      <c r="M54" s="17">
        <v>241794.55457583698</v>
      </c>
      <c r="N54" s="12">
        <f t="shared" si="2"/>
        <v>5256888.0350980731</v>
      </c>
      <c r="O54" s="17">
        <v>726261.06239026412</v>
      </c>
      <c r="P54" s="17">
        <v>288000.7054174181</v>
      </c>
      <c r="Q54" s="17">
        <v>447655.148424407</v>
      </c>
      <c r="R54" s="17">
        <v>405123.65753534</v>
      </c>
      <c r="S54" s="17">
        <v>368804.32819990488</v>
      </c>
      <c r="T54" s="17">
        <v>497226.4809217939</v>
      </c>
      <c r="U54" s="17">
        <v>2523816.6522089471</v>
      </c>
      <c r="V54" s="21">
        <f t="shared" si="3"/>
        <v>5256888.0350980749</v>
      </c>
      <c r="W54" s="17">
        <v>2235844.9019673336</v>
      </c>
      <c r="X54" s="26">
        <f t="shared" si="4"/>
        <v>498050</v>
      </c>
      <c r="Y54" s="26">
        <v>2522993.1331307413</v>
      </c>
      <c r="Z54" s="21">
        <f t="shared" si="5"/>
        <v>5256888.0350980749</v>
      </c>
      <c r="AA54" s="17">
        <v>2052568.4909698227</v>
      </c>
      <c r="AB54" s="17">
        <v>534113.01520935097</v>
      </c>
      <c r="AC54" s="17">
        <v>2305609.607547529</v>
      </c>
      <c r="AD54" s="17">
        <v>190284.68102446903</v>
      </c>
      <c r="AE54" s="17">
        <v>174312.24034690499</v>
      </c>
      <c r="AF54" s="21">
        <f t="shared" si="6"/>
        <v>5256888.0350980768</v>
      </c>
      <c r="AG54" s="17">
        <v>4520395.6399992667</v>
      </c>
      <c r="AH54" s="26">
        <v>736492.39509880915</v>
      </c>
      <c r="AI54" s="21">
        <f t="shared" si="7"/>
        <v>5256888.0350980759</v>
      </c>
      <c r="AJ54" s="15">
        <v>69193.335973410998</v>
      </c>
      <c r="AK54" s="15">
        <v>718658.17301161611</v>
      </c>
      <c r="AL54" s="15">
        <v>1646737.3233343847</v>
      </c>
      <c r="AM54" s="15">
        <v>2794076.9487228571</v>
      </c>
      <c r="AN54" s="21">
        <f t="shared" si="8"/>
        <v>5228665.7810422685</v>
      </c>
    </row>
    <row r="55" spans="1:40" s="6" customFormat="1" x14ac:dyDescent="0.25">
      <c r="A55" s="8">
        <v>43069</v>
      </c>
      <c r="B55" s="11">
        <v>5279734.2440653574</v>
      </c>
      <c r="C55" s="34">
        <v>1244141.4470877179</v>
      </c>
      <c r="D55" s="34">
        <v>1616224.7464689617</v>
      </c>
      <c r="E55" s="34">
        <v>81976.264850966021</v>
      </c>
      <c r="F55" s="34">
        <v>2316443.5245992858</v>
      </c>
      <c r="G55" s="33">
        <v>20948.261058429001</v>
      </c>
      <c r="H55" s="13">
        <f t="shared" si="1"/>
        <v>5279734.2440653611</v>
      </c>
      <c r="I55" s="15">
        <v>5182111.0045976881</v>
      </c>
      <c r="J55" s="15">
        <v>97623.239467670035</v>
      </c>
      <c r="K55" s="14">
        <f t="shared" si="9"/>
        <v>5279734.2440653583</v>
      </c>
      <c r="L55" s="17">
        <v>5034834.6509371512</v>
      </c>
      <c r="M55" s="17">
        <v>244899.5931282042</v>
      </c>
      <c r="N55" s="12">
        <f t="shared" si="2"/>
        <v>5279734.2440653555</v>
      </c>
      <c r="O55" s="17">
        <v>743629.56740388519</v>
      </c>
      <c r="P55" s="17">
        <v>291867.12247771333</v>
      </c>
      <c r="Q55" s="17">
        <v>452555.79768780712</v>
      </c>
      <c r="R55" s="17">
        <v>407478.61542940215</v>
      </c>
      <c r="S55" s="17">
        <v>370153.06310638896</v>
      </c>
      <c r="T55" s="17">
        <v>495952.73013210885</v>
      </c>
      <c r="U55" s="17">
        <v>2518097.3478280525</v>
      </c>
      <c r="V55" s="21">
        <f t="shared" si="3"/>
        <v>5279734.2440653583</v>
      </c>
      <c r="W55" s="17">
        <v>2265684.1661051973</v>
      </c>
      <c r="X55" s="26">
        <f t="shared" si="4"/>
        <v>498547.99999999907</v>
      </c>
      <c r="Y55" s="26">
        <v>2515502.077960162</v>
      </c>
      <c r="Z55" s="21">
        <f t="shared" si="5"/>
        <v>5279734.2440653583</v>
      </c>
      <c r="AA55" s="17">
        <v>2087297.5871166131</v>
      </c>
      <c r="AB55" s="17">
        <v>524866.29215812858</v>
      </c>
      <c r="AC55" s="17">
        <v>2310298.1897650491</v>
      </c>
      <c r="AD55" s="17">
        <v>185727.91971347207</v>
      </c>
      <c r="AE55" s="17">
        <v>171544.25531209496</v>
      </c>
      <c r="AF55" s="21">
        <f t="shared" si="6"/>
        <v>5279734.2440653583</v>
      </c>
      <c r="AG55" s="17">
        <v>4551682.6794605097</v>
      </c>
      <c r="AH55" s="26">
        <v>728051.56460484513</v>
      </c>
      <c r="AI55" s="21">
        <f t="shared" si="7"/>
        <v>5279734.2440653546</v>
      </c>
      <c r="AJ55" s="15">
        <v>67931.633776943039</v>
      </c>
      <c r="AK55" s="15">
        <v>715695.17362347874</v>
      </c>
      <c r="AL55" s="15">
        <v>1647827.438632732</v>
      </c>
      <c r="AM55" s="15">
        <v>2819114.8671367299</v>
      </c>
      <c r="AN55" s="21">
        <f t="shared" si="8"/>
        <v>5250569.1131698843</v>
      </c>
    </row>
    <row r="56" spans="1:40" s="6" customFormat="1" x14ac:dyDescent="0.25">
      <c r="A56" s="8">
        <v>43100</v>
      </c>
      <c r="B56" s="11">
        <v>5363316.3145931344</v>
      </c>
      <c r="C56" s="34">
        <v>1265002.3035588784</v>
      </c>
      <c r="D56" s="34">
        <v>1704012.4513525865</v>
      </c>
      <c r="E56" s="34">
        <v>92155.179056549998</v>
      </c>
      <c r="F56" s="34">
        <v>2281842.6119811046</v>
      </c>
      <c r="G56" s="33">
        <v>20303.768644016</v>
      </c>
      <c r="H56" s="13">
        <f t="shared" si="1"/>
        <v>5363316.3145931354</v>
      </c>
      <c r="I56" s="15">
        <v>5274482.5243726606</v>
      </c>
      <c r="J56" s="15">
        <v>88833.790220477007</v>
      </c>
      <c r="K56" s="14">
        <f t="shared" si="9"/>
        <v>5363316.3145931372</v>
      </c>
      <c r="L56" s="17">
        <v>5113757.9960481245</v>
      </c>
      <c r="M56" s="17">
        <v>249558.31854500988</v>
      </c>
      <c r="N56" s="12">
        <f t="shared" si="2"/>
        <v>5363316.3145931344</v>
      </c>
      <c r="O56" s="17">
        <v>770378.26761505334</v>
      </c>
      <c r="P56" s="17">
        <v>305168.45894198195</v>
      </c>
      <c r="Q56" s="17">
        <v>468123.33442459686</v>
      </c>
      <c r="R56" s="17">
        <v>424807.10340889514</v>
      </c>
      <c r="S56" s="17">
        <v>377212.92680032703</v>
      </c>
      <c r="T56" s="17">
        <v>508114.31408474874</v>
      </c>
      <c r="U56" s="17">
        <v>2509511.9093175335</v>
      </c>
      <c r="V56" s="21">
        <f t="shared" si="3"/>
        <v>5363316.3145931363</v>
      </c>
      <c r="W56" s="17">
        <v>2345690.0911908536</v>
      </c>
      <c r="X56" s="26">
        <f t="shared" si="4"/>
        <v>511988.0000000014</v>
      </c>
      <c r="Y56" s="26">
        <v>2505638.2234022813</v>
      </c>
      <c r="Z56" s="21">
        <f t="shared" si="5"/>
        <v>5363316.3145931363</v>
      </c>
      <c r="AA56" s="17">
        <v>2225080.0238077519</v>
      </c>
      <c r="AB56" s="17">
        <v>453170.43861196528</v>
      </c>
      <c r="AC56" s="17">
        <v>2322175.9616527096</v>
      </c>
      <c r="AD56" s="17">
        <v>188007.51177479199</v>
      </c>
      <c r="AE56" s="17">
        <v>174882.37874591802</v>
      </c>
      <c r="AF56" s="21">
        <f t="shared" si="6"/>
        <v>5363316.3145931372</v>
      </c>
      <c r="AG56" s="17">
        <v>4619601.6846135184</v>
      </c>
      <c r="AH56" s="26">
        <v>743714.62997961347</v>
      </c>
      <c r="AI56" s="21">
        <f t="shared" si="7"/>
        <v>5363316.3145931317</v>
      </c>
      <c r="AJ56" s="15">
        <v>60600.398393380019</v>
      </c>
      <c r="AK56" s="15">
        <v>681879.91809364012</v>
      </c>
      <c r="AL56" s="15">
        <v>1649314.4989084734</v>
      </c>
      <c r="AM56" s="15">
        <v>2942616.1797275399</v>
      </c>
      <c r="AN56" s="21">
        <f t="shared" si="8"/>
        <v>5334410.9951230334</v>
      </c>
    </row>
    <row r="57" spans="1:40" s="6" customFormat="1" x14ac:dyDescent="0.25">
      <c r="A57" s="8">
        <v>43131</v>
      </c>
      <c r="B57" s="11">
        <v>5314298.2401917037</v>
      </c>
      <c r="C57" s="34">
        <v>1267581.2526760208</v>
      </c>
      <c r="D57" s="34">
        <v>1655247.643096433</v>
      </c>
      <c r="E57" s="34">
        <v>58914.042021040994</v>
      </c>
      <c r="F57" s="34">
        <v>2311978.5375839178</v>
      </c>
      <c r="G57" s="33">
        <v>20576.764814299</v>
      </c>
      <c r="H57" s="13">
        <f t="shared" si="1"/>
        <v>5314298.2401917111</v>
      </c>
      <c r="I57" s="15">
        <v>5215149.1162896547</v>
      </c>
      <c r="J57" s="15">
        <v>99149.123902051055</v>
      </c>
      <c r="K57" s="14">
        <f t="shared" si="9"/>
        <v>5314298.2401917055</v>
      </c>
      <c r="L57" s="17">
        <v>5064176.5842859726</v>
      </c>
      <c r="M57" s="17">
        <v>250121.65590573195</v>
      </c>
      <c r="N57" s="12">
        <f t="shared" si="2"/>
        <v>5314298.2401917046</v>
      </c>
      <c r="O57" s="17">
        <v>750482.72091322974</v>
      </c>
      <c r="P57" s="17">
        <v>300886.88658746995</v>
      </c>
      <c r="Q57" s="17">
        <v>465208.00170851004</v>
      </c>
      <c r="R57" s="17">
        <v>418731.92882750212</v>
      </c>
      <c r="S57" s="17">
        <v>373742.24558924697</v>
      </c>
      <c r="T57" s="17">
        <v>500088.08792181511</v>
      </c>
      <c r="U57" s="17">
        <v>2505158.3686439409</v>
      </c>
      <c r="V57" s="21">
        <f t="shared" si="3"/>
        <v>5314298.2401917148</v>
      </c>
      <c r="W57" s="17">
        <v>2309051.7836259566</v>
      </c>
      <c r="X57" s="26">
        <f t="shared" si="4"/>
        <v>502802.00000000326</v>
      </c>
      <c r="Y57" s="26">
        <v>2502444.456565755</v>
      </c>
      <c r="Z57" s="21">
        <f t="shared" si="5"/>
        <v>5314298.2401917148</v>
      </c>
      <c r="AA57" s="17">
        <v>2116400.7876929725</v>
      </c>
      <c r="AB57" s="17">
        <v>477809.15549594676</v>
      </c>
      <c r="AC57" s="17">
        <v>2358953.447683855</v>
      </c>
      <c r="AD57" s="17">
        <v>184544.82308130499</v>
      </c>
      <c r="AE57" s="17">
        <v>176590.02623763197</v>
      </c>
      <c r="AF57" s="21">
        <f t="shared" si="6"/>
        <v>5314298.240191712</v>
      </c>
      <c r="AG57" s="17">
        <v>4576641.0728823785</v>
      </c>
      <c r="AH57" s="26">
        <v>737657.16730933415</v>
      </c>
      <c r="AI57" s="21">
        <f t="shared" si="7"/>
        <v>5314298.240191713</v>
      </c>
      <c r="AJ57" s="15">
        <v>63266.658099716944</v>
      </c>
      <c r="AK57" s="15">
        <v>691955.47509340011</v>
      </c>
      <c r="AL57" s="15">
        <v>1673736.4893549266</v>
      </c>
      <c r="AM57" s="15">
        <v>2857508.430721025</v>
      </c>
      <c r="AN57" s="21">
        <f t="shared" si="8"/>
        <v>5286467.0532690687</v>
      </c>
    </row>
    <row r="58" spans="1:40" s="6" customFormat="1" x14ac:dyDescent="0.25">
      <c r="A58" s="8">
        <v>43159</v>
      </c>
      <c r="B58" s="11">
        <v>5334452.2714529755</v>
      </c>
      <c r="C58" s="34">
        <v>1289433.7956028057</v>
      </c>
      <c r="D58" s="34">
        <v>1651733.7612681901</v>
      </c>
      <c r="E58" s="34">
        <v>63583.894861822002</v>
      </c>
      <c r="F58" s="34">
        <v>2310280.7941213092</v>
      </c>
      <c r="G58" s="33">
        <v>19420.025598836004</v>
      </c>
      <c r="H58" s="13">
        <f t="shared" si="1"/>
        <v>5334452.2714529634</v>
      </c>
      <c r="I58" s="15">
        <v>5239243.3589511365</v>
      </c>
      <c r="J58" s="15">
        <v>95208.912501836996</v>
      </c>
      <c r="K58" s="14">
        <f t="shared" si="9"/>
        <v>5334452.2714529736</v>
      </c>
      <c r="L58" s="17">
        <v>5084338.5708111553</v>
      </c>
      <c r="M58" s="17">
        <v>250113.70064181404</v>
      </c>
      <c r="N58" s="12">
        <f t="shared" si="2"/>
        <v>5334452.2714529689</v>
      </c>
      <c r="O58" s="17">
        <v>754679.13314940117</v>
      </c>
      <c r="P58" s="17">
        <v>301568.43965996994</v>
      </c>
      <c r="Q58" s="17">
        <v>464978.96192458202</v>
      </c>
      <c r="R58" s="17">
        <v>417282.09755130892</v>
      </c>
      <c r="S58" s="17">
        <v>371170.99608963891</v>
      </c>
      <c r="T58" s="17">
        <v>498770.42609910807</v>
      </c>
      <c r="U58" s="17">
        <v>2526002.2169789551</v>
      </c>
      <c r="V58" s="21">
        <f t="shared" si="3"/>
        <v>5334452.2714529634</v>
      </c>
      <c r="W58" s="17">
        <v>2309679.6283749016</v>
      </c>
      <c r="X58" s="26">
        <f t="shared" si="4"/>
        <v>501095.9999999986</v>
      </c>
      <c r="Y58" s="26">
        <v>2523676.6430780631</v>
      </c>
      <c r="Z58" s="21">
        <f t="shared" si="5"/>
        <v>5334452.2714529634</v>
      </c>
      <c r="AA58" s="17">
        <v>2116857.8671848727</v>
      </c>
      <c r="AB58" s="17">
        <v>485457.81330861384</v>
      </c>
      <c r="AC58" s="17">
        <v>2368907.1318649594</v>
      </c>
      <c r="AD58" s="17">
        <v>189280.72304986301</v>
      </c>
      <c r="AE58" s="17">
        <v>173948.73604465497</v>
      </c>
      <c r="AF58" s="21">
        <f t="shared" si="6"/>
        <v>5334452.2714529643</v>
      </c>
      <c r="AG58" s="17">
        <v>4599403.3572214106</v>
      </c>
      <c r="AH58" s="26">
        <v>735048.91423155717</v>
      </c>
      <c r="AI58" s="21">
        <f t="shared" si="7"/>
        <v>5334452.271452968</v>
      </c>
      <c r="AJ58" s="15">
        <v>65482.320742468008</v>
      </c>
      <c r="AK58" s="15">
        <v>699600.35115899984</v>
      </c>
      <c r="AL58" s="15">
        <v>1682638.8246153535</v>
      </c>
      <c r="AM58" s="15">
        <v>2857592.8819733718</v>
      </c>
      <c r="AN58" s="21">
        <f t="shared" si="8"/>
        <v>5305314.3784901928</v>
      </c>
    </row>
    <row r="59" spans="1:40" s="6" customFormat="1" x14ac:dyDescent="0.25">
      <c r="A59" s="8">
        <v>43190</v>
      </c>
      <c r="B59" s="11">
        <v>5381240.3444756093</v>
      </c>
      <c r="C59" s="34">
        <v>1274899.3166395244</v>
      </c>
      <c r="D59" s="34">
        <v>1646035.2405410581</v>
      </c>
      <c r="E59" s="34">
        <v>86881.225157127017</v>
      </c>
      <c r="F59" s="34">
        <v>2356351.371488723</v>
      </c>
      <c r="G59" s="33">
        <v>17073.190649189</v>
      </c>
      <c r="H59" s="13">
        <f t="shared" si="1"/>
        <v>5381240.3444756214</v>
      </c>
      <c r="I59" s="15">
        <v>5280703.4662048407</v>
      </c>
      <c r="J59" s="15">
        <v>100536.87827077394</v>
      </c>
      <c r="K59" s="14">
        <f t="shared" si="9"/>
        <v>5381240.3444756148</v>
      </c>
      <c r="L59" s="17">
        <v>5125574.4561358932</v>
      </c>
      <c r="M59" s="17">
        <v>255665.88833971616</v>
      </c>
      <c r="N59" s="12">
        <f t="shared" si="2"/>
        <v>5381240.3444756093</v>
      </c>
      <c r="O59" s="17">
        <v>754019.10306705011</v>
      </c>
      <c r="P59" s="17">
        <v>302856.67757013399</v>
      </c>
      <c r="Q59" s="17">
        <v>466288.54185237398</v>
      </c>
      <c r="R59" s="17">
        <v>415829.37058940518</v>
      </c>
      <c r="S59" s="17">
        <v>368041.00168389909</v>
      </c>
      <c r="T59" s="17">
        <v>495845.85926339775</v>
      </c>
      <c r="U59" s="17">
        <v>2578359.7904493622</v>
      </c>
      <c r="V59" s="21">
        <f t="shared" si="3"/>
        <v>5381240.3444756232</v>
      </c>
      <c r="W59" s="17">
        <v>2307034.6947628614</v>
      </c>
      <c r="X59" s="26">
        <f t="shared" si="4"/>
        <v>499410.00000000279</v>
      </c>
      <c r="Y59" s="26">
        <v>2574795.6497127591</v>
      </c>
      <c r="Z59" s="21">
        <f t="shared" si="5"/>
        <v>5381240.3444756232</v>
      </c>
      <c r="AA59" s="17">
        <v>2133453.155533304</v>
      </c>
      <c r="AB59" s="17">
        <v>508295.87926382024</v>
      </c>
      <c r="AC59" s="17">
        <v>2362735.6657153419</v>
      </c>
      <c r="AD59" s="17">
        <v>197523.18818308011</v>
      </c>
      <c r="AE59" s="17">
        <v>179232.45578007595</v>
      </c>
      <c r="AF59" s="21">
        <f t="shared" si="6"/>
        <v>5381240.3444756223</v>
      </c>
      <c r="AG59" s="17">
        <v>4644122.8383997539</v>
      </c>
      <c r="AH59" s="26">
        <v>737117.5060758628</v>
      </c>
      <c r="AI59" s="21">
        <f t="shared" si="7"/>
        <v>5381240.3444756167</v>
      </c>
      <c r="AJ59" s="15">
        <v>66620.663082166036</v>
      </c>
      <c r="AK59" s="15">
        <v>720353.91267390491</v>
      </c>
      <c r="AL59" s="15">
        <v>1698978.2207004172</v>
      </c>
      <c r="AM59" s="15">
        <v>2865410.4094797801</v>
      </c>
      <c r="AN59" s="21">
        <f t="shared" si="8"/>
        <v>5351363.205936268</v>
      </c>
    </row>
    <row r="60" spans="1:40" s="6" customFormat="1" x14ac:dyDescent="0.25">
      <c r="A60" s="8">
        <v>43220</v>
      </c>
      <c r="B60" s="11">
        <v>5397793.3654122967</v>
      </c>
      <c r="C60" s="34">
        <v>1300764.0195702978</v>
      </c>
      <c r="D60" s="34">
        <v>1639656.1988892404</v>
      </c>
      <c r="E60" s="34">
        <v>71811.139662778005</v>
      </c>
      <c r="F60" s="34">
        <v>2367074.8180176513</v>
      </c>
      <c r="G60" s="33">
        <v>18487.189272336</v>
      </c>
      <c r="H60" s="13">
        <f t="shared" si="1"/>
        <v>5397793.3654123032</v>
      </c>
      <c r="I60" s="15">
        <v>5297261.5235299952</v>
      </c>
      <c r="J60" s="15">
        <v>100531.84188230895</v>
      </c>
      <c r="K60" s="14">
        <f t="shared" si="9"/>
        <v>5397793.3654123042</v>
      </c>
      <c r="L60" s="17">
        <v>5141927.3601272292</v>
      </c>
      <c r="M60" s="17">
        <v>255866.00528506684</v>
      </c>
      <c r="N60" s="12">
        <f t="shared" si="2"/>
        <v>5397793.3654122958</v>
      </c>
      <c r="O60" s="17">
        <v>760520.63968001446</v>
      </c>
      <c r="P60" s="17">
        <v>302979.26294811402</v>
      </c>
      <c r="Q60" s="17">
        <v>468527.93390923797</v>
      </c>
      <c r="R60" s="17">
        <v>417162.17862528202</v>
      </c>
      <c r="S60" s="17">
        <v>367928.92808704212</v>
      </c>
      <c r="T60" s="17">
        <v>495223.83729314944</v>
      </c>
      <c r="U60" s="17">
        <v>2585450.5848694644</v>
      </c>
      <c r="V60" s="21">
        <f t="shared" si="3"/>
        <v>5397793.3654123042</v>
      </c>
      <c r="W60" s="17">
        <v>2317118.9432496955</v>
      </c>
      <c r="X60" s="26">
        <f t="shared" si="4"/>
        <v>497709.99999999534</v>
      </c>
      <c r="Y60" s="26">
        <v>2582964.4221626134</v>
      </c>
      <c r="Z60" s="21">
        <f t="shared" si="5"/>
        <v>5397793.3654123042</v>
      </c>
      <c r="AA60" s="17">
        <v>2126978.8495465619</v>
      </c>
      <c r="AB60" s="17">
        <v>522727.1968023472</v>
      </c>
      <c r="AC60" s="17">
        <v>2371162.8714107401</v>
      </c>
      <c r="AD60" s="17">
        <v>192034.74355083707</v>
      </c>
      <c r="AE60" s="17">
        <v>184889.70410181899</v>
      </c>
      <c r="AF60" s="21">
        <f t="shared" si="6"/>
        <v>5397793.3654123051</v>
      </c>
      <c r="AG60" s="17">
        <v>4665148.4981913082</v>
      </c>
      <c r="AH60" s="26">
        <v>732644.8672209871</v>
      </c>
      <c r="AI60" s="21">
        <f t="shared" si="7"/>
        <v>5397793.3654122949</v>
      </c>
      <c r="AJ60" s="15">
        <v>69527.094956729008</v>
      </c>
      <c r="AK60" s="15">
        <v>730866.95224704233</v>
      </c>
      <c r="AL60" s="15">
        <v>1704399.4384727667</v>
      </c>
      <c r="AM60" s="15">
        <v>2863053.7357253805</v>
      </c>
      <c r="AN60" s="21">
        <f t="shared" si="8"/>
        <v>5367847.2214019187</v>
      </c>
    </row>
    <row r="61" spans="1:40" s="6" customFormat="1" x14ac:dyDescent="0.25">
      <c r="A61" s="8">
        <v>43251</v>
      </c>
      <c r="B61" s="11">
        <v>5415003.6354630683</v>
      </c>
      <c r="C61" s="34">
        <v>1334148.2503640314</v>
      </c>
      <c r="D61" s="34">
        <v>1678887.5120893994</v>
      </c>
      <c r="E61" s="34">
        <v>70865.821265318009</v>
      </c>
      <c r="F61" s="34">
        <v>2313147.9566307538</v>
      </c>
      <c r="G61" s="33">
        <v>17954.095113569001</v>
      </c>
      <c r="H61" s="13">
        <f t="shared" si="1"/>
        <v>5415003.6354630711</v>
      </c>
      <c r="I61" s="15">
        <v>5309997.1253187153</v>
      </c>
      <c r="J61" s="15">
        <v>105006.51014435402</v>
      </c>
      <c r="K61" s="14">
        <f t="shared" si="9"/>
        <v>5415003.6354630692</v>
      </c>
      <c r="L61" s="17">
        <v>5163516.3969785199</v>
      </c>
      <c r="M61" s="17">
        <v>251487.23848455015</v>
      </c>
      <c r="N61" s="12">
        <f t="shared" si="2"/>
        <v>5415003.6354630701</v>
      </c>
      <c r="O61" s="17">
        <v>791186.76384450414</v>
      </c>
      <c r="P61" s="17">
        <v>307247.54149261507</v>
      </c>
      <c r="Q61" s="17">
        <v>474985.90136336343</v>
      </c>
      <c r="R61" s="17">
        <v>420570.46461913409</v>
      </c>
      <c r="S61" s="17">
        <v>369826.54343547614</v>
      </c>
      <c r="T61" s="17">
        <v>494244.3702982731</v>
      </c>
      <c r="U61" s="17">
        <v>2556942.0504097054</v>
      </c>
      <c r="V61" s="21">
        <f t="shared" si="3"/>
        <v>5415003.6354630711</v>
      </c>
      <c r="W61" s="17">
        <v>2363817.2147550909</v>
      </c>
      <c r="X61" s="26">
        <f t="shared" si="4"/>
        <v>495698.00000000419</v>
      </c>
      <c r="Y61" s="26">
        <v>2555488.420707976</v>
      </c>
      <c r="Z61" s="21">
        <f t="shared" si="5"/>
        <v>5415003.6354630711</v>
      </c>
      <c r="AA61" s="17">
        <v>2156799.0609875144</v>
      </c>
      <c r="AB61" s="17">
        <v>517973.94459144498</v>
      </c>
      <c r="AC61" s="17">
        <v>2353689.8557671839</v>
      </c>
      <c r="AD61" s="17">
        <v>196622.50313417599</v>
      </c>
      <c r="AE61" s="17">
        <v>189918.27098274798</v>
      </c>
      <c r="AF61" s="21">
        <f t="shared" si="6"/>
        <v>5415003.6354630673</v>
      </c>
      <c r="AG61" s="17">
        <v>4674322.841932876</v>
      </c>
      <c r="AH61" s="26">
        <v>740680.79353019618</v>
      </c>
      <c r="AI61" s="21">
        <f t="shared" si="7"/>
        <v>5415003.635463072</v>
      </c>
      <c r="AJ61" s="15">
        <v>67159.083670940032</v>
      </c>
      <c r="AK61" s="15">
        <v>729520.02304560342</v>
      </c>
      <c r="AL61" s="15">
        <v>1688459.789679036</v>
      </c>
      <c r="AM61" s="15">
        <v>2901518.8418863486</v>
      </c>
      <c r="AN61" s="21">
        <f t="shared" si="8"/>
        <v>5386657.738281928</v>
      </c>
    </row>
    <row r="62" spans="1:40" s="6" customFormat="1" x14ac:dyDescent="0.25">
      <c r="A62" s="8">
        <v>43281</v>
      </c>
      <c r="B62" s="11">
        <v>5471156.5027171802</v>
      </c>
      <c r="C62" s="34">
        <v>1341512.2118762301</v>
      </c>
      <c r="D62" s="34">
        <v>1719324.52518669</v>
      </c>
      <c r="E62" s="34">
        <v>79790.910585643986</v>
      </c>
      <c r="F62" s="34">
        <v>2315061.2126338137</v>
      </c>
      <c r="G62" s="33">
        <v>15467.642434810003</v>
      </c>
      <c r="H62" s="13">
        <f t="shared" si="1"/>
        <v>5471156.5027171886</v>
      </c>
      <c r="I62" s="15">
        <v>5369574.1010453524</v>
      </c>
      <c r="J62" s="15">
        <v>101582.40167183006</v>
      </c>
      <c r="K62" s="14">
        <f t="shared" si="9"/>
        <v>5471156.502717182</v>
      </c>
      <c r="L62" s="17">
        <v>5221224.3574629864</v>
      </c>
      <c r="M62" s="17">
        <v>249932.14525419602</v>
      </c>
      <c r="N62" s="12">
        <f t="shared" si="2"/>
        <v>5471156.502717182</v>
      </c>
      <c r="O62" s="17">
        <v>789695.02887256397</v>
      </c>
      <c r="P62" s="17">
        <v>311645.07133859908</v>
      </c>
      <c r="Q62" s="17">
        <v>482853.81978618284</v>
      </c>
      <c r="R62" s="17">
        <v>427866.26178973902</v>
      </c>
      <c r="S62" s="17">
        <v>375364.01183863601</v>
      </c>
      <c r="T62" s="17">
        <v>499035.01693931583</v>
      </c>
      <c r="U62" s="17">
        <v>2584697.2921521482</v>
      </c>
      <c r="V62" s="21">
        <f t="shared" si="3"/>
        <v>5471156.5027171848</v>
      </c>
      <c r="W62" s="17">
        <v>2387424.1936257211</v>
      </c>
      <c r="X62" s="26">
        <f t="shared" si="4"/>
        <v>499975.99999999953</v>
      </c>
      <c r="Y62" s="26">
        <v>2583756.3090914642</v>
      </c>
      <c r="Z62" s="21">
        <f t="shared" si="5"/>
        <v>5471156.5027171848</v>
      </c>
      <c r="AA62" s="17">
        <v>2192870.1071746983</v>
      </c>
      <c r="AB62" s="17">
        <v>508971.43752808217</v>
      </c>
      <c r="AC62" s="17">
        <v>2367318.3580208989</v>
      </c>
      <c r="AD62" s="17">
        <v>199848.50623147405</v>
      </c>
      <c r="AE62" s="17">
        <v>202148.09376203208</v>
      </c>
      <c r="AF62" s="21">
        <f t="shared" si="6"/>
        <v>5471156.5027171848</v>
      </c>
      <c r="AG62" s="17">
        <v>4701494.7572746277</v>
      </c>
      <c r="AH62" s="26">
        <v>769661.74544255633</v>
      </c>
      <c r="AI62" s="21">
        <f t="shared" si="7"/>
        <v>5471156.5027171839</v>
      </c>
      <c r="AJ62" s="15">
        <v>66726.44385862902</v>
      </c>
      <c r="AK62" s="15">
        <v>723149.67963484954</v>
      </c>
      <c r="AL62" s="15">
        <v>1715324.6706741895</v>
      </c>
      <c r="AM62" s="15">
        <v>2941126.1230597999</v>
      </c>
      <c r="AN62" s="21">
        <f t="shared" si="8"/>
        <v>5446326.9172274675</v>
      </c>
    </row>
    <row r="63" spans="1:40" s="6" customFormat="1" x14ac:dyDescent="0.25">
      <c r="A63" s="8">
        <v>43312</v>
      </c>
      <c r="B63" s="11">
        <v>5466633.2519286359</v>
      </c>
      <c r="C63" s="34">
        <v>1306116.6904639115</v>
      </c>
      <c r="D63" s="34">
        <v>1720563.4794590534</v>
      </c>
      <c r="E63" s="34">
        <v>69331.719986343014</v>
      </c>
      <c r="F63" s="34">
        <v>2354383.498009651</v>
      </c>
      <c r="G63" s="33">
        <v>16237.864009675999</v>
      </c>
      <c r="H63" s="13">
        <f t="shared" si="1"/>
        <v>5466633.251928634</v>
      </c>
      <c r="I63" s="15">
        <v>5365850.1308895554</v>
      </c>
      <c r="J63" s="15">
        <v>100783.12103907899</v>
      </c>
      <c r="K63" s="14">
        <f t="shared" si="9"/>
        <v>5466633.251928634</v>
      </c>
      <c r="L63" s="17">
        <v>5217162.8108125143</v>
      </c>
      <c r="M63" s="17">
        <v>249470.44111612201</v>
      </c>
      <c r="N63" s="12">
        <f t="shared" si="2"/>
        <v>5466633.2519286359</v>
      </c>
      <c r="O63" s="17">
        <v>796339.1296409131</v>
      </c>
      <c r="P63" s="17">
        <v>313286.31767641398</v>
      </c>
      <c r="Q63" s="17">
        <v>492818.15010225592</v>
      </c>
      <c r="R63" s="17">
        <v>430674.290359843</v>
      </c>
      <c r="S63" s="17">
        <v>377636.75991838682</v>
      </c>
      <c r="T63" s="17">
        <v>505430.60278826713</v>
      </c>
      <c r="U63" s="17">
        <v>2550448.0014425535</v>
      </c>
      <c r="V63" s="21">
        <f t="shared" si="3"/>
        <v>5466633.2519286331</v>
      </c>
      <c r="W63" s="17">
        <v>2410754.647697811</v>
      </c>
      <c r="X63" s="26">
        <f t="shared" si="4"/>
        <v>505152.00000000093</v>
      </c>
      <c r="Y63" s="26">
        <v>2550726.6042308211</v>
      </c>
      <c r="Z63" s="21">
        <f t="shared" si="5"/>
        <v>5466633.2519286331</v>
      </c>
      <c r="AA63" s="17">
        <v>2220215.4390674205</v>
      </c>
      <c r="AB63" s="17">
        <v>498030.06339128275</v>
      </c>
      <c r="AC63" s="17">
        <v>2357739.4065549383</v>
      </c>
      <c r="AD63" s="17">
        <v>205683.76735562706</v>
      </c>
      <c r="AE63" s="17">
        <v>184964.57555936504</v>
      </c>
      <c r="AF63" s="21">
        <f t="shared" si="6"/>
        <v>5466633.251928634</v>
      </c>
      <c r="AG63" s="17">
        <v>4687514.6122416565</v>
      </c>
      <c r="AH63" s="26">
        <v>779118.63968697761</v>
      </c>
      <c r="AI63" s="21">
        <f t="shared" si="7"/>
        <v>5466633.251928634</v>
      </c>
      <c r="AJ63" s="15">
        <v>65879.954621315992</v>
      </c>
      <c r="AK63" s="15">
        <v>722125.45607159229</v>
      </c>
      <c r="AL63" s="15">
        <v>1681676.1319187789</v>
      </c>
      <c r="AM63" s="15">
        <v>2968784.3673393857</v>
      </c>
      <c r="AN63" s="21">
        <f t="shared" si="8"/>
        <v>5438465.9099510731</v>
      </c>
    </row>
    <row r="64" spans="1:40" s="6" customFormat="1" x14ac:dyDescent="0.25">
      <c r="A64" s="8">
        <v>43343</v>
      </c>
      <c r="B64" s="11">
        <v>5483448.6176911071</v>
      </c>
      <c r="C64" s="34">
        <v>1284955.1109011134</v>
      </c>
      <c r="D64" s="34">
        <v>1717126.3382649152</v>
      </c>
      <c r="E64" s="34">
        <v>74107.410704641006</v>
      </c>
      <c r="F64" s="34">
        <v>2391685.5310717104</v>
      </c>
      <c r="G64" s="33">
        <v>15574.226748724001</v>
      </c>
      <c r="H64" s="13">
        <f t="shared" si="1"/>
        <v>5483448.6176911034</v>
      </c>
      <c r="I64" s="15">
        <v>5386162.1072843596</v>
      </c>
      <c r="J64" s="15">
        <v>97286.510406744972</v>
      </c>
      <c r="K64" s="14">
        <f t="shared" si="9"/>
        <v>5483448.6176911043</v>
      </c>
      <c r="L64" s="17">
        <v>5234298.457973619</v>
      </c>
      <c r="M64" s="17">
        <v>249150.15971748607</v>
      </c>
      <c r="N64" s="12">
        <f t="shared" si="2"/>
        <v>5483448.6176911052</v>
      </c>
      <c r="O64" s="17">
        <v>797363.10839745402</v>
      </c>
      <c r="P64" s="17">
        <v>315938.76067915821</v>
      </c>
      <c r="Q64" s="17">
        <v>493141.45223871595</v>
      </c>
      <c r="R64" s="17">
        <v>431499.72487275052</v>
      </c>
      <c r="S64" s="17">
        <v>378749.645431148</v>
      </c>
      <c r="T64" s="17">
        <v>504806.99401106313</v>
      </c>
      <c r="U64" s="17">
        <v>2561948.9320608084</v>
      </c>
      <c r="V64" s="21">
        <f t="shared" si="3"/>
        <v>5483448.6176910978</v>
      </c>
      <c r="W64" s="17">
        <v>2416692.6916192267</v>
      </c>
      <c r="X64" s="26">
        <f t="shared" si="4"/>
        <v>504711.99999999907</v>
      </c>
      <c r="Y64" s="26">
        <v>2562043.926071872</v>
      </c>
      <c r="Z64" s="21">
        <f t="shared" si="5"/>
        <v>5483448.6176910978</v>
      </c>
      <c r="AA64" s="17">
        <v>2248380.4672097694</v>
      </c>
      <c r="AB64" s="17">
        <v>492790.321174621</v>
      </c>
      <c r="AC64" s="17">
        <v>2352664.6813517003</v>
      </c>
      <c r="AD64" s="17">
        <v>200893.71920778803</v>
      </c>
      <c r="AE64" s="17">
        <v>188719.42874721903</v>
      </c>
      <c r="AF64" s="21">
        <f t="shared" si="6"/>
        <v>5483448.6176910978</v>
      </c>
      <c r="AG64" s="17">
        <v>4699895.3675821386</v>
      </c>
      <c r="AH64" s="26">
        <v>783553.25010896637</v>
      </c>
      <c r="AI64" s="21">
        <f t="shared" si="7"/>
        <v>5483448.6176911052</v>
      </c>
      <c r="AJ64" s="15">
        <v>64178.704480302986</v>
      </c>
      <c r="AK64" s="15">
        <v>714549.14121776551</v>
      </c>
      <c r="AL64" s="15">
        <v>1684171.4753043931</v>
      </c>
      <c r="AM64" s="15">
        <v>2992646.2482110811</v>
      </c>
      <c r="AN64" s="21">
        <f t="shared" si="8"/>
        <v>5455545.5692135431</v>
      </c>
    </row>
    <row r="65" spans="1:40" s="6" customFormat="1" x14ac:dyDescent="0.25">
      <c r="A65" s="8">
        <v>43373</v>
      </c>
      <c r="B65" s="11">
        <v>5570140.5543678794</v>
      </c>
      <c r="C65" s="34">
        <v>1352605.5301736381</v>
      </c>
      <c r="D65" s="34">
        <v>1726811.0462983206</v>
      </c>
      <c r="E65" s="34">
        <v>80210.878618535004</v>
      </c>
      <c r="F65" s="34">
        <v>2396349.5711977445</v>
      </c>
      <c r="G65" s="33">
        <v>14163.528079637999</v>
      </c>
      <c r="H65" s="13">
        <f t="shared" si="1"/>
        <v>5570140.5543678766</v>
      </c>
      <c r="I65" s="15">
        <v>5468913.0069210585</v>
      </c>
      <c r="J65" s="15">
        <v>101227.54744682497</v>
      </c>
      <c r="K65" s="14">
        <f t="shared" si="9"/>
        <v>5570140.5543678831</v>
      </c>
      <c r="L65" s="17">
        <v>5316612.7944272775</v>
      </c>
      <c r="M65" s="17">
        <v>253527.75994060707</v>
      </c>
      <c r="N65" s="12">
        <f t="shared" si="2"/>
        <v>5570140.554367885</v>
      </c>
      <c r="O65" s="17">
        <v>796954.07162051951</v>
      </c>
      <c r="P65" s="17">
        <v>317302.92952671205</v>
      </c>
      <c r="Q65" s="17">
        <v>494450.44118707732</v>
      </c>
      <c r="R65" s="17">
        <v>432376.98662985035</v>
      </c>
      <c r="S65" s="17">
        <v>379632.89204388816</v>
      </c>
      <c r="T65" s="17">
        <v>509176.14348401997</v>
      </c>
      <c r="U65" s="17">
        <v>2640247.0898758136</v>
      </c>
      <c r="V65" s="21">
        <f t="shared" si="3"/>
        <v>5570140.5543678813</v>
      </c>
      <c r="W65" s="17">
        <v>2420717.321008049</v>
      </c>
      <c r="X65" s="26">
        <f t="shared" si="4"/>
        <v>509101.99999999814</v>
      </c>
      <c r="Y65" s="26">
        <v>2640321.2333598342</v>
      </c>
      <c r="Z65" s="21">
        <f t="shared" si="5"/>
        <v>5570140.5543678813</v>
      </c>
      <c r="AA65" s="17">
        <v>2299749.4370383709</v>
      </c>
      <c r="AB65" s="17">
        <v>515324.31765657122</v>
      </c>
      <c r="AC65" s="17">
        <v>2351851.6509541795</v>
      </c>
      <c r="AD65" s="17">
        <v>209691.13014440605</v>
      </c>
      <c r="AE65" s="17">
        <v>193524.018574355</v>
      </c>
      <c r="AF65" s="21">
        <f t="shared" si="6"/>
        <v>5570140.5543678831</v>
      </c>
      <c r="AG65" s="17">
        <v>4746342.8152027903</v>
      </c>
      <c r="AH65" s="26">
        <v>823797.73916509887</v>
      </c>
      <c r="AI65" s="21">
        <f t="shared" si="7"/>
        <v>5570140.5543678887</v>
      </c>
      <c r="AJ65" s="15">
        <v>64856.359866835992</v>
      </c>
      <c r="AK65" s="15">
        <v>728120.85947219399</v>
      </c>
      <c r="AL65" s="15">
        <v>1707976.6596068304</v>
      </c>
      <c r="AM65" s="15">
        <v>3039705.8302712152</v>
      </c>
      <c r="AN65" s="21">
        <f t="shared" si="8"/>
        <v>5540659.7092170753</v>
      </c>
    </row>
    <row r="66" spans="1:40" s="6" customFormat="1" x14ac:dyDescent="0.25">
      <c r="A66" s="8">
        <v>43404</v>
      </c>
      <c r="B66" s="11">
        <v>5646758.0577660883</v>
      </c>
      <c r="C66" s="34">
        <v>1373383.828656907</v>
      </c>
      <c r="D66" s="34">
        <v>1736523.538046954</v>
      </c>
      <c r="E66" s="34">
        <v>91811.650147445995</v>
      </c>
      <c r="F66" s="34">
        <v>2433352.5848556384</v>
      </c>
      <c r="G66" s="33">
        <v>11686.45605914</v>
      </c>
      <c r="H66" s="13">
        <f t="shared" si="1"/>
        <v>5646758.0577660855</v>
      </c>
      <c r="I66" s="15">
        <v>5541715.8799351808</v>
      </c>
      <c r="J66" s="15">
        <v>105042.17783090702</v>
      </c>
      <c r="K66" s="14">
        <f t="shared" si="9"/>
        <v>5646758.0577660874</v>
      </c>
      <c r="L66" s="17">
        <v>5393990.3604920749</v>
      </c>
      <c r="M66" s="17">
        <v>252767.69727400885</v>
      </c>
      <c r="N66" s="12">
        <f t="shared" si="2"/>
        <v>5646758.0577660836</v>
      </c>
      <c r="O66" s="17">
        <v>798352.35994953604</v>
      </c>
      <c r="P66" s="17">
        <v>318316.49377531995</v>
      </c>
      <c r="Q66" s="17">
        <v>497979.83850008989</v>
      </c>
      <c r="R66" s="17">
        <v>434587.04492866719</v>
      </c>
      <c r="S66" s="17">
        <v>383233.76021677704</v>
      </c>
      <c r="T66" s="17">
        <v>511894.10693323484</v>
      </c>
      <c r="U66" s="17">
        <v>2702394.4534624601</v>
      </c>
      <c r="V66" s="21">
        <f t="shared" si="3"/>
        <v>5646758.0577660855</v>
      </c>
      <c r="W66" s="17">
        <v>2432469.4973703888</v>
      </c>
      <c r="X66" s="26">
        <f t="shared" si="4"/>
        <v>513158.0000000014</v>
      </c>
      <c r="Y66" s="26">
        <v>2701130.5603956953</v>
      </c>
      <c r="Z66" s="21">
        <f t="shared" si="5"/>
        <v>5646758.0577660855</v>
      </c>
      <c r="AA66" s="17">
        <v>2334674.5523412088</v>
      </c>
      <c r="AB66" s="17">
        <v>532624.4352887813</v>
      </c>
      <c r="AC66" s="17">
        <v>2370050.0289408201</v>
      </c>
      <c r="AD66" s="17">
        <v>212822.77810877201</v>
      </c>
      <c r="AE66" s="17">
        <v>196586.26308650585</v>
      </c>
      <c r="AF66" s="21">
        <f t="shared" si="6"/>
        <v>5646758.0577660883</v>
      </c>
      <c r="AG66" s="17">
        <v>4798943.1569402833</v>
      </c>
      <c r="AH66" s="26">
        <v>847814.90082580817</v>
      </c>
      <c r="AI66" s="21">
        <f t="shared" si="7"/>
        <v>5646758.0577660911</v>
      </c>
      <c r="AJ66" s="15">
        <v>65943.603321080998</v>
      </c>
      <c r="AK66" s="15">
        <v>751635.15980363812</v>
      </c>
      <c r="AL66" s="15">
        <v>1721237.4888386086</v>
      </c>
      <c r="AM66" s="15">
        <v>3078262.4770992855</v>
      </c>
      <c r="AN66" s="21">
        <f t="shared" si="8"/>
        <v>5617078.7290626131</v>
      </c>
    </row>
    <row r="67" spans="1:40" s="6" customFormat="1" x14ac:dyDescent="0.25">
      <c r="A67" s="8">
        <v>43434</v>
      </c>
      <c r="B67" s="11">
        <v>5671052.0514447447</v>
      </c>
      <c r="C67" s="34">
        <v>1403956.7114270786</v>
      </c>
      <c r="D67" s="34">
        <v>1742509.8156384984</v>
      </c>
      <c r="E67" s="34">
        <v>92874.162752881995</v>
      </c>
      <c r="F67" s="34">
        <v>2417420.1062952462</v>
      </c>
      <c r="G67" s="33">
        <v>14291.255331038001</v>
      </c>
      <c r="H67" s="13">
        <f t="shared" si="1"/>
        <v>5671052.0514447428</v>
      </c>
      <c r="I67" s="15">
        <v>5559979.2033586865</v>
      </c>
      <c r="J67" s="15">
        <v>111072.84808605997</v>
      </c>
      <c r="K67" s="14">
        <f t="shared" si="9"/>
        <v>5671052.0514447466</v>
      </c>
      <c r="L67" s="17">
        <v>5418526.9337119572</v>
      </c>
      <c r="M67" s="17">
        <v>252525.11773279292</v>
      </c>
      <c r="N67" s="12">
        <f t="shared" si="2"/>
        <v>5671052.0514447503</v>
      </c>
      <c r="O67" s="17">
        <v>808547.26498371223</v>
      </c>
      <c r="P67" s="17">
        <v>320616.85748329002</v>
      </c>
      <c r="Q67" s="17">
        <v>500492.19027337787</v>
      </c>
      <c r="R67" s="17">
        <v>433714.72994003899</v>
      </c>
      <c r="S67" s="17">
        <v>382278.63705617841</v>
      </c>
      <c r="T67" s="17">
        <v>513600.72374986921</v>
      </c>
      <c r="U67" s="17">
        <v>2711801.6479582773</v>
      </c>
      <c r="V67" s="21">
        <f t="shared" si="3"/>
        <v>5671052.0514447438</v>
      </c>
      <c r="W67" s="17">
        <v>2445649.6797365975</v>
      </c>
      <c r="X67" s="17">
        <f t="shared" si="4"/>
        <v>514756</v>
      </c>
      <c r="Y67" s="28">
        <v>2710646.3717081463</v>
      </c>
      <c r="Z67" s="21">
        <f t="shared" si="5"/>
        <v>5671052.0514447438</v>
      </c>
      <c r="AA67" s="17">
        <v>2368123.2235977212</v>
      </c>
      <c r="AB67" s="17">
        <v>536679.16217150411</v>
      </c>
      <c r="AC67" s="17">
        <v>2363619.066893124</v>
      </c>
      <c r="AD67" s="17">
        <v>202361.19347529107</v>
      </c>
      <c r="AE67" s="17">
        <v>200269.40530710004</v>
      </c>
      <c r="AF67" s="21">
        <f t="shared" si="6"/>
        <v>5671052.05144474</v>
      </c>
      <c r="AG67" s="17">
        <v>4808652.7774022482</v>
      </c>
      <c r="AH67" s="26">
        <v>862399.27404249716</v>
      </c>
      <c r="AI67" s="21">
        <f t="shared" si="7"/>
        <v>5671052.0514447456</v>
      </c>
      <c r="AJ67" s="15">
        <v>65838.211775654985</v>
      </c>
      <c r="AK67" s="15">
        <v>743713.0679277794</v>
      </c>
      <c r="AL67" s="15">
        <v>1742005.4131396753</v>
      </c>
      <c r="AM67" s="15">
        <v>3093636.0286515318</v>
      </c>
      <c r="AN67" s="21">
        <f t="shared" si="8"/>
        <v>5645192.7214946412</v>
      </c>
    </row>
    <row r="68" spans="1:40" s="6" customFormat="1" x14ac:dyDescent="0.25">
      <c r="A68" s="8">
        <v>43465</v>
      </c>
      <c r="B68" s="11">
        <v>5704429.2398665007</v>
      </c>
      <c r="C68" s="34">
        <v>1350042.7964228988</v>
      </c>
      <c r="D68" s="34">
        <v>1827637.9576394511</v>
      </c>
      <c r="E68" s="34">
        <v>81051.233090349022</v>
      </c>
      <c r="F68" s="34">
        <v>2431445.4461315996</v>
      </c>
      <c r="G68" s="33">
        <v>14251.806582197001</v>
      </c>
      <c r="H68" s="13">
        <f t="shared" ref="H68:H76" si="10">SUM(C68:G68)</f>
        <v>5704429.2398664951</v>
      </c>
      <c r="I68" s="15">
        <v>5617508.9668618888</v>
      </c>
      <c r="J68" s="15">
        <v>86920.273004609073</v>
      </c>
      <c r="K68" s="14">
        <f t="shared" si="9"/>
        <v>5704429.2398664979</v>
      </c>
      <c r="L68" s="17">
        <v>5444668.6967583681</v>
      </c>
      <c r="M68" s="17">
        <v>259760.5431081251</v>
      </c>
      <c r="N68" s="12">
        <f t="shared" ref="N68:N77" si="11">SUM(L68:M68)</f>
        <v>5704429.2398664933</v>
      </c>
      <c r="O68" s="17">
        <v>837527.57600489224</v>
      </c>
      <c r="P68" s="17">
        <v>331262.04170053313</v>
      </c>
      <c r="Q68" s="17">
        <v>516626.67754916428</v>
      </c>
      <c r="R68" s="17">
        <v>452855.60161232413</v>
      </c>
      <c r="S68" s="17">
        <v>394758.92998416803</v>
      </c>
      <c r="T68" s="17">
        <v>533754.30556190282</v>
      </c>
      <c r="U68" s="17">
        <v>2637644.1074535172</v>
      </c>
      <c r="V68" s="21">
        <f t="shared" ref="V68:V80" si="12">SUM(O68:U68)</f>
        <v>5704429.2398665026</v>
      </c>
      <c r="W68" s="17">
        <v>2533030.8268510816</v>
      </c>
      <c r="X68" s="17">
        <f t="shared" ref="X68:X76" si="13">Z68-W68-Y68</f>
        <v>531884.00000000279</v>
      </c>
      <c r="Y68" s="28">
        <v>2639514.4130154182</v>
      </c>
      <c r="Z68" s="21">
        <f t="shared" ref="Z68:Z77" si="14">V68</f>
        <v>5704429.2398665026</v>
      </c>
      <c r="AA68" s="17">
        <v>2422708.3573924876</v>
      </c>
      <c r="AB68" s="17">
        <v>480009.34628981922</v>
      </c>
      <c r="AC68" s="17">
        <v>2404708.9680887004</v>
      </c>
      <c r="AD68" s="17">
        <v>207964.33691187602</v>
      </c>
      <c r="AE68" s="17">
        <v>189038.23118361412</v>
      </c>
      <c r="AF68" s="21">
        <f t="shared" ref="AF68:AF80" si="15">SUM(AA68:AE68)</f>
        <v>5704429.239866497</v>
      </c>
      <c r="AG68" s="17">
        <v>4900653.9869367825</v>
      </c>
      <c r="AH68" s="26">
        <v>803775.25292971369</v>
      </c>
      <c r="AI68" s="21">
        <f t="shared" ref="AI68:AI80" si="16">SUM(AG68:AH68)</f>
        <v>5704429.2398664961</v>
      </c>
      <c r="AJ68" s="15">
        <v>61131.512133634998</v>
      </c>
      <c r="AK68" s="15">
        <v>727973.5031645674</v>
      </c>
      <c r="AL68" s="15">
        <v>1739511.2137881231</v>
      </c>
      <c r="AM68" s="15">
        <v>3146348.2754392121</v>
      </c>
      <c r="AN68" s="21">
        <f t="shared" ref="AN68:AN80" si="17">SUM(AJ68:AM68)</f>
        <v>5674964.5045255376</v>
      </c>
    </row>
    <row r="69" spans="1:40" s="6" customFormat="1" x14ac:dyDescent="0.25">
      <c r="A69" s="8">
        <v>43496</v>
      </c>
      <c r="B69" s="11">
        <v>5644464.0209882827</v>
      </c>
      <c r="C69" s="34">
        <v>1304369.208163321</v>
      </c>
      <c r="D69" s="34">
        <v>1764907.7321003126</v>
      </c>
      <c r="E69" s="34">
        <v>75512.562790915996</v>
      </c>
      <c r="F69" s="34">
        <v>2486006.7695389558</v>
      </c>
      <c r="G69" s="33">
        <v>13667.748394785998</v>
      </c>
      <c r="H69" s="13">
        <f t="shared" si="10"/>
        <v>5644464.0209882921</v>
      </c>
      <c r="I69" s="15">
        <v>5550959.4003474396</v>
      </c>
      <c r="J69" s="15">
        <v>93504.620640852037</v>
      </c>
      <c r="K69" s="14">
        <f t="shared" si="9"/>
        <v>5644464.0209882921</v>
      </c>
      <c r="L69" s="17">
        <v>5385632.2426312603</v>
      </c>
      <c r="M69" s="17">
        <v>258831.77835703106</v>
      </c>
      <c r="N69" s="12">
        <f t="shared" si="11"/>
        <v>5644464.0209882911</v>
      </c>
      <c r="O69" s="17">
        <v>819962.32013961649</v>
      </c>
      <c r="P69" s="17">
        <v>325899.97840750701</v>
      </c>
      <c r="Q69" s="17">
        <v>509498.91299531388</v>
      </c>
      <c r="R69" s="17">
        <v>443213.71638898482</v>
      </c>
      <c r="S69" s="17">
        <v>390775.00795723818</v>
      </c>
      <c r="T69" s="17">
        <v>526678.62989521306</v>
      </c>
      <c r="U69" s="17">
        <v>2628435.4552044151</v>
      </c>
      <c r="V69" s="21">
        <f t="shared" si="12"/>
        <v>5644464.0209882893</v>
      </c>
      <c r="W69" s="17">
        <v>2489349.9358886587</v>
      </c>
      <c r="X69" s="17">
        <f t="shared" si="13"/>
        <v>526410.0000000014</v>
      </c>
      <c r="Y69" s="28">
        <v>2628704.0850996291</v>
      </c>
      <c r="Z69" s="21">
        <f t="shared" si="14"/>
        <v>5644464.0209882893</v>
      </c>
      <c r="AA69" s="17">
        <v>2336260.5949158128</v>
      </c>
      <c r="AB69" s="17">
        <v>496434.89622362913</v>
      </c>
      <c r="AC69" s="17">
        <v>2413054.4998611053</v>
      </c>
      <c r="AD69" s="17">
        <v>205427.04431243503</v>
      </c>
      <c r="AE69" s="17">
        <v>193286.985675306</v>
      </c>
      <c r="AF69" s="21">
        <f t="shared" si="15"/>
        <v>5644464.0209882883</v>
      </c>
      <c r="AG69" s="17">
        <v>4859451.4936624644</v>
      </c>
      <c r="AH69" s="26">
        <v>785012.52732582705</v>
      </c>
      <c r="AI69" s="21">
        <f t="shared" si="16"/>
        <v>5644464.0209882911</v>
      </c>
      <c r="AJ69" s="15">
        <v>65228.524468674979</v>
      </c>
      <c r="AK69" s="15">
        <v>734489.71960001928</v>
      </c>
      <c r="AL69" s="15">
        <v>1742855.0627643527</v>
      </c>
      <c r="AM69" s="15">
        <v>3070480.1393617005</v>
      </c>
      <c r="AN69" s="21">
        <f>SUM(AJ69:AM69)</f>
        <v>5613053.4461947475</v>
      </c>
    </row>
    <row r="70" spans="1:40" s="6" customFormat="1" x14ac:dyDescent="0.25">
      <c r="A70" s="8">
        <v>43524</v>
      </c>
      <c r="B70" s="11">
        <v>5684840.9826831426</v>
      </c>
      <c r="C70" s="34">
        <v>1310966.4750253684</v>
      </c>
      <c r="D70" s="34">
        <v>1750142.5089619982</v>
      </c>
      <c r="E70" s="34">
        <v>80928.924314571021</v>
      </c>
      <c r="F70" s="34">
        <v>2527475.7740094941</v>
      </c>
      <c r="G70" s="33">
        <v>15327.300371711</v>
      </c>
      <c r="H70" s="13">
        <f t="shared" si="10"/>
        <v>5684840.9826831436</v>
      </c>
      <c r="I70" s="15">
        <v>5586751.1069069598</v>
      </c>
      <c r="J70" s="15">
        <v>98089.875776183995</v>
      </c>
      <c r="K70" s="14">
        <f t="shared" si="9"/>
        <v>5684840.9826831436</v>
      </c>
      <c r="L70" s="17">
        <v>5423776.1206531646</v>
      </c>
      <c r="M70" s="17">
        <v>261064.86202997903</v>
      </c>
      <c r="N70" s="12">
        <f t="shared" si="11"/>
        <v>5684840.9826831436</v>
      </c>
      <c r="O70" s="17">
        <v>814150.23512514774</v>
      </c>
      <c r="P70" s="17">
        <v>325244.94585622719</v>
      </c>
      <c r="Q70" s="17">
        <v>509706.51950663718</v>
      </c>
      <c r="R70" s="17">
        <v>443343.92453658208</v>
      </c>
      <c r="S70" s="17">
        <v>391687.05216444406</v>
      </c>
      <c r="T70" s="17">
        <v>527708.32419594517</v>
      </c>
      <c r="U70" s="17">
        <v>2672999.9812981603</v>
      </c>
      <c r="V70" s="21">
        <f t="shared" si="12"/>
        <v>5684840.9826831436</v>
      </c>
      <c r="W70" s="17">
        <v>2484132.6771890372</v>
      </c>
      <c r="X70" s="17">
        <f t="shared" si="13"/>
        <v>529260.0000000014</v>
      </c>
      <c r="Y70" s="28">
        <v>2671448.305494105</v>
      </c>
      <c r="Z70" s="21">
        <f t="shared" si="14"/>
        <v>5684840.9826831436</v>
      </c>
      <c r="AA70" s="17">
        <v>2357644.5978627848</v>
      </c>
      <c r="AB70" s="17">
        <v>507404.55087262206</v>
      </c>
      <c r="AC70" s="17">
        <v>2452911.586319882</v>
      </c>
      <c r="AD70" s="17">
        <v>179087.96516244402</v>
      </c>
      <c r="AE70" s="17">
        <v>187792.28246541106</v>
      </c>
      <c r="AF70" s="21">
        <f t="shared" si="15"/>
        <v>5684840.9826831436</v>
      </c>
      <c r="AG70" s="17">
        <v>4885365.4898103531</v>
      </c>
      <c r="AH70" s="26">
        <v>799475.49287278892</v>
      </c>
      <c r="AI70" s="21">
        <f t="shared" si="16"/>
        <v>5684840.9826831417</v>
      </c>
      <c r="AJ70" s="15">
        <v>65680.323229802976</v>
      </c>
      <c r="AK70" s="15">
        <v>747775.91670186841</v>
      </c>
      <c r="AL70" s="15">
        <v>1783008.2862329867</v>
      </c>
      <c r="AM70" s="15">
        <v>3088376.4565184861</v>
      </c>
      <c r="AN70" s="21">
        <f t="shared" si="17"/>
        <v>5684840.9826831445</v>
      </c>
    </row>
    <row r="71" spans="1:40" s="6" customFormat="1" x14ac:dyDescent="0.25">
      <c r="A71" s="8">
        <v>43555</v>
      </c>
      <c r="B71" s="11">
        <v>5762959.2765754415</v>
      </c>
      <c r="C71" s="34">
        <v>1349492.9885789414</v>
      </c>
      <c r="D71" s="34">
        <v>1751423.2304404245</v>
      </c>
      <c r="E71" s="34">
        <v>100998.88076428699</v>
      </c>
      <c r="F71" s="34">
        <v>2544563.4619730697</v>
      </c>
      <c r="G71" s="33">
        <v>16480.714818714005</v>
      </c>
      <c r="H71" s="13">
        <f t="shared" si="10"/>
        <v>5762959.2765754368</v>
      </c>
      <c r="I71" s="15">
        <v>5661010.5196256749</v>
      </c>
      <c r="J71" s="15">
        <v>101948.75694976398</v>
      </c>
      <c r="K71" s="14">
        <f t="shared" si="9"/>
        <v>5762959.2765754387</v>
      </c>
      <c r="L71" s="17">
        <v>5499320.3290006761</v>
      </c>
      <c r="M71" s="17">
        <v>263638.94757476315</v>
      </c>
      <c r="N71" s="12">
        <f t="shared" si="11"/>
        <v>5762959.2765754396</v>
      </c>
      <c r="O71" s="17">
        <v>811593.06449546525</v>
      </c>
      <c r="P71" s="17">
        <v>326340.3055435631</v>
      </c>
      <c r="Q71" s="17">
        <v>510370.56071423308</v>
      </c>
      <c r="R71" s="17">
        <v>443616.68471220788</v>
      </c>
      <c r="S71" s="17">
        <v>391405.08446423092</v>
      </c>
      <c r="T71" s="17">
        <v>529521.36682487489</v>
      </c>
      <c r="U71" s="17">
        <v>2750112.2098208619</v>
      </c>
      <c r="V71" s="21">
        <f t="shared" si="12"/>
        <v>5762959.2765754368</v>
      </c>
      <c r="W71" s="17">
        <v>2483325.6999297021</v>
      </c>
      <c r="X71" s="17">
        <f t="shared" si="13"/>
        <v>530755.9999999986</v>
      </c>
      <c r="Y71" s="28">
        <v>2748877.5766457361</v>
      </c>
      <c r="Z71" s="21">
        <f t="shared" si="14"/>
        <v>5762959.2765754368</v>
      </c>
      <c r="AA71" s="17">
        <v>2400037.5609461926</v>
      </c>
      <c r="AB71" s="17">
        <v>523879.2115430641</v>
      </c>
      <c r="AC71" s="17">
        <v>2466785.3292192104</v>
      </c>
      <c r="AD71" s="17">
        <v>182656.33306365798</v>
      </c>
      <c r="AE71" s="17">
        <v>189600.84180331201</v>
      </c>
      <c r="AF71" s="21">
        <f t="shared" si="15"/>
        <v>5762959.2765754377</v>
      </c>
      <c r="AG71" s="17">
        <v>4932488.3224619245</v>
      </c>
      <c r="AH71" s="26">
        <v>830470.95411351102</v>
      </c>
      <c r="AI71" s="21">
        <f t="shared" si="16"/>
        <v>5762959.2765754359</v>
      </c>
      <c r="AJ71" s="15">
        <v>68376.125747242011</v>
      </c>
      <c r="AK71" s="15">
        <v>763358.30485908478</v>
      </c>
      <c r="AL71" s="15">
        <v>1795055.1517157168</v>
      </c>
      <c r="AM71" s="15">
        <v>3136169.6942533925</v>
      </c>
      <c r="AN71" s="21">
        <f t="shared" si="17"/>
        <v>5762959.2765754359</v>
      </c>
    </row>
    <row r="72" spans="1:40" s="6" customFormat="1" x14ac:dyDescent="0.25">
      <c r="A72" s="8">
        <v>43585</v>
      </c>
      <c r="B72" s="11">
        <v>5761203.1931407768</v>
      </c>
      <c r="C72" s="34">
        <v>1369512.6478731746</v>
      </c>
      <c r="D72" s="34">
        <v>1748967.2824126189</v>
      </c>
      <c r="E72" s="34">
        <v>87461.744687022991</v>
      </c>
      <c r="F72" s="34">
        <v>2540140.5923888627</v>
      </c>
      <c r="G72" s="33">
        <v>15120.925779098001</v>
      </c>
      <c r="H72" s="13">
        <f t="shared" si="10"/>
        <v>5761203.1931407778</v>
      </c>
      <c r="I72" s="15">
        <v>5657262.7684841361</v>
      </c>
      <c r="J72" s="15">
        <v>103940.42465664103</v>
      </c>
      <c r="K72" s="14">
        <f t="shared" si="9"/>
        <v>5761203.1931407768</v>
      </c>
      <c r="L72" s="17">
        <v>5499867.0583439209</v>
      </c>
      <c r="M72" s="17">
        <v>261336.13479685696</v>
      </c>
      <c r="N72" s="12">
        <f t="shared" si="11"/>
        <v>5761203.1931407778</v>
      </c>
      <c r="O72" s="17">
        <v>815335.11646264547</v>
      </c>
      <c r="P72" s="17">
        <v>325439.54541868897</v>
      </c>
      <c r="Q72" s="17">
        <v>510243.05592728709</v>
      </c>
      <c r="R72" s="17">
        <v>444474.05645087629</v>
      </c>
      <c r="S72" s="17">
        <v>391088.73004408582</v>
      </c>
      <c r="T72" s="17">
        <v>527316.80943728006</v>
      </c>
      <c r="U72" s="17">
        <v>2747305.8793999143</v>
      </c>
      <c r="V72" s="21">
        <f t="shared" si="12"/>
        <v>5761203.1931407787</v>
      </c>
      <c r="W72" s="17">
        <v>2486580.504303582</v>
      </c>
      <c r="X72" s="17">
        <f t="shared" si="13"/>
        <v>529054.0000000014</v>
      </c>
      <c r="Y72" s="28">
        <v>2745568.6888371953</v>
      </c>
      <c r="Z72" s="21">
        <f t="shared" si="14"/>
        <v>5761203.1931407787</v>
      </c>
      <c r="AA72" s="17">
        <v>2373151.8226357191</v>
      </c>
      <c r="AB72" s="17">
        <v>549900.47182296484</v>
      </c>
      <c r="AC72" s="17">
        <v>2465518.7545051696</v>
      </c>
      <c r="AD72" s="17">
        <v>178313.32086124405</v>
      </c>
      <c r="AE72" s="17">
        <v>194318.82331567904</v>
      </c>
      <c r="AF72" s="21">
        <f t="shared" si="15"/>
        <v>5761203.1931407768</v>
      </c>
      <c r="AG72" s="17">
        <v>4963473.0675272178</v>
      </c>
      <c r="AH72" s="26">
        <v>797730.12561355729</v>
      </c>
      <c r="AI72" s="21">
        <f t="shared" si="16"/>
        <v>5761203.193140775</v>
      </c>
      <c r="AJ72" s="15">
        <v>70910.486830426991</v>
      </c>
      <c r="AK72" s="15">
        <v>764433.1078796332</v>
      </c>
      <c r="AL72" s="15">
        <v>1806501.2783804541</v>
      </c>
      <c r="AM72" s="15">
        <v>3119358.3200502633</v>
      </c>
      <c r="AN72" s="21">
        <f t="shared" si="17"/>
        <v>5761203.1931407768</v>
      </c>
    </row>
    <row r="73" spans="1:40" s="6" customFormat="1" x14ac:dyDescent="0.25">
      <c r="A73" s="8">
        <v>43616</v>
      </c>
      <c r="B73" s="11">
        <v>5758387.4013374876</v>
      </c>
      <c r="C73" s="34">
        <v>1326560.6960804961</v>
      </c>
      <c r="D73" s="34">
        <v>1816904.1505283164</v>
      </c>
      <c r="E73" s="34">
        <v>96261.79112368499</v>
      </c>
      <c r="F73" s="34">
        <v>2504047.8703930909</v>
      </c>
      <c r="G73" s="33">
        <v>14612.893211896</v>
      </c>
      <c r="H73" s="13">
        <f t="shared" si="10"/>
        <v>5758387.4013374839</v>
      </c>
      <c r="I73" s="15">
        <v>5659843.8627381232</v>
      </c>
      <c r="J73" s="15">
        <v>98543.538599366992</v>
      </c>
      <c r="K73" s="14">
        <f t="shared" si="9"/>
        <v>5758387.4013374904</v>
      </c>
      <c r="L73" s="17">
        <v>5500868.5926895626</v>
      </c>
      <c r="M73" s="17">
        <v>257518.80864792303</v>
      </c>
      <c r="N73" s="12">
        <f t="shared" si="11"/>
        <v>5758387.4013374858</v>
      </c>
      <c r="O73" s="17">
        <v>878518.67896384583</v>
      </c>
      <c r="P73" s="17">
        <v>334612.13232912798</v>
      </c>
      <c r="Q73" s="17">
        <v>522140.0159254999</v>
      </c>
      <c r="R73" s="17">
        <v>448525.93152011122</v>
      </c>
      <c r="S73" s="17">
        <v>391641.28585440002</v>
      </c>
      <c r="T73" s="17">
        <v>523284.07125322678</v>
      </c>
      <c r="U73" s="17">
        <v>2659665.2854912747</v>
      </c>
      <c r="V73" s="21">
        <f t="shared" si="12"/>
        <v>5758387.4013374858</v>
      </c>
      <c r="W73" s="17">
        <v>2575438.0445929826</v>
      </c>
      <c r="X73" s="17">
        <f t="shared" si="13"/>
        <v>524244.00000000093</v>
      </c>
      <c r="Y73" s="28">
        <v>2658705.3567445022</v>
      </c>
      <c r="Z73" s="21">
        <f t="shared" si="14"/>
        <v>5758387.4013374858</v>
      </c>
      <c r="AA73" s="17">
        <v>2385156.5085598687</v>
      </c>
      <c r="AB73" s="17">
        <v>521989.11687494017</v>
      </c>
      <c r="AC73" s="17">
        <v>2488555.1496825684</v>
      </c>
      <c r="AD73" s="17">
        <v>174788.59824835393</v>
      </c>
      <c r="AE73" s="17">
        <v>187898.02797175504</v>
      </c>
      <c r="AF73" s="21">
        <f t="shared" si="15"/>
        <v>5758387.4013374858</v>
      </c>
      <c r="AG73" s="17">
        <v>4993088.6650363449</v>
      </c>
      <c r="AH73" s="26">
        <v>765298.73630114424</v>
      </c>
      <c r="AI73" s="21">
        <f t="shared" si="16"/>
        <v>5758387.4013374895</v>
      </c>
      <c r="AJ73" s="15">
        <v>67535.043647328013</v>
      </c>
      <c r="AK73" s="15">
        <v>751693.57560534065</v>
      </c>
      <c r="AL73" s="15">
        <v>1782102.2191615188</v>
      </c>
      <c r="AM73" s="15">
        <v>3157056.5629232991</v>
      </c>
      <c r="AN73" s="21">
        <f t="shared" si="17"/>
        <v>5758387.4013374867</v>
      </c>
    </row>
    <row r="74" spans="1:40" s="6" customFormat="1" x14ac:dyDescent="0.25">
      <c r="A74" s="8">
        <v>43646</v>
      </c>
      <c r="B74" s="11">
        <v>5889921.7115734192</v>
      </c>
      <c r="C74" s="34">
        <v>1436392.1741377963</v>
      </c>
      <c r="D74" s="34">
        <v>1827953.8778089629</v>
      </c>
      <c r="E74" s="34">
        <v>99368.846549385999</v>
      </c>
      <c r="F74" s="34">
        <v>2511586.6814823588</v>
      </c>
      <c r="G74" s="33">
        <v>14620.131594907998</v>
      </c>
      <c r="H74" s="13">
        <f t="shared" si="10"/>
        <v>5889921.7115734126</v>
      </c>
      <c r="I74" s="15">
        <v>5782045.7303421143</v>
      </c>
      <c r="J74" s="15">
        <v>107875.98123130202</v>
      </c>
      <c r="K74" s="14">
        <f t="shared" si="9"/>
        <v>5889921.7115734164</v>
      </c>
      <c r="L74" s="17">
        <v>5622351.7977992026</v>
      </c>
      <c r="M74" s="17">
        <v>267569.91377421503</v>
      </c>
      <c r="N74" s="12">
        <f t="shared" si="11"/>
        <v>5889921.7115734173</v>
      </c>
      <c r="O74" s="17">
        <v>842457.30240924505</v>
      </c>
      <c r="P74" s="17">
        <v>334807.45182753413</v>
      </c>
      <c r="Q74" s="17">
        <v>526690.03579025192</v>
      </c>
      <c r="R74" s="17">
        <v>458400.29726421996</v>
      </c>
      <c r="S74" s="17">
        <v>404072.85928195389</v>
      </c>
      <c r="T74" s="17">
        <v>541245.85362476832</v>
      </c>
      <c r="U74" s="17">
        <v>2782247.9113754402</v>
      </c>
      <c r="V74" s="21">
        <f t="shared" si="12"/>
        <v>5889921.7115734126</v>
      </c>
      <c r="W74" s="17">
        <v>2566427.9465732034</v>
      </c>
      <c r="X74" s="17">
        <f t="shared" si="13"/>
        <v>541790.00000000186</v>
      </c>
      <c r="Y74" s="28">
        <v>2781703.7650002073</v>
      </c>
      <c r="Z74" s="21">
        <f t="shared" si="14"/>
        <v>5889921.7115734126</v>
      </c>
      <c r="AA74" s="17">
        <v>2445041.5986014716</v>
      </c>
      <c r="AB74" s="17">
        <v>559651.29892961495</v>
      </c>
      <c r="AC74" s="17">
        <v>2517209.5949543649</v>
      </c>
      <c r="AD74" s="17">
        <v>177912.13814824499</v>
      </c>
      <c r="AE74" s="17">
        <v>190107.08093971602</v>
      </c>
      <c r="AF74" s="21">
        <f t="shared" si="15"/>
        <v>5889921.7115734126</v>
      </c>
      <c r="AG74" s="17">
        <v>5089067.8184415577</v>
      </c>
      <c r="AH74" s="26">
        <v>800853.89313185902</v>
      </c>
      <c r="AI74" s="21">
        <f t="shared" si="16"/>
        <v>5889921.7115734164</v>
      </c>
      <c r="AJ74" s="15">
        <v>72173.702235706995</v>
      </c>
      <c r="AK74" s="15">
        <v>782893.65581139072</v>
      </c>
      <c r="AL74" s="15">
        <v>1814939.1947444333</v>
      </c>
      <c r="AM74" s="15">
        <v>3219915.15878188</v>
      </c>
      <c r="AN74" s="21">
        <f t="shared" si="17"/>
        <v>5889921.7115734108</v>
      </c>
    </row>
    <row r="75" spans="1:40" s="6" customFormat="1" x14ac:dyDescent="0.25">
      <c r="A75" s="8">
        <v>43677</v>
      </c>
      <c r="B75" s="11">
        <v>5901140.4304790953</v>
      </c>
      <c r="C75" s="34">
        <v>1417827.3759002537</v>
      </c>
      <c r="D75" s="34">
        <v>1829893.1558066003</v>
      </c>
      <c r="E75" s="34">
        <v>85780.799667096988</v>
      </c>
      <c r="F75" s="34">
        <v>2553351.0878732922</v>
      </c>
      <c r="G75" s="33">
        <v>14288.011231847999</v>
      </c>
      <c r="H75" s="13">
        <f t="shared" si="10"/>
        <v>5901140.4304790916</v>
      </c>
      <c r="I75" s="15">
        <v>5799562.7429068536</v>
      </c>
      <c r="J75" s="15">
        <v>101577.68757224508</v>
      </c>
      <c r="K75" s="14">
        <f t="shared" si="9"/>
        <v>5901140.430479099</v>
      </c>
      <c r="L75" s="17">
        <v>5633845.3708680598</v>
      </c>
      <c r="M75" s="17">
        <v>267295.05961103179</v>
      </c>
      <c r="N75" s="12">
        <f t="shared" si="11"/>
        <v>5901140.4304790916</v>
      </c>
      <c r="O75" s="17">
        <v>848671.71979711321</v>
      </c>
      <c r="P75" s="17">
        <v>336634.88097937009</v>
      </c>
      <c r="Q75" s="17">
        <v>531733.02400352398</v>
      </c>
      <c r="R75" s="17">
        <v>462286.9917906308</v>
      </c>
      <c r="S75" s="17">
        <v>407679.3934969171</v>
      </c>
      <c r="T75" s="17">
        <v>545511.63294210203</v>
      </c>
      <c r="U75" s="17">
        <v>2768622.7874694346</v>
      </c>
      <c r="V75" s="21">
        <f t="shared" si="12"/>
        <v>5901140.4304790916</v>
      </c>
      <c r="W75" s="17">
        <v>2587006.0100675551</v>
      </c>
      <c r="X75" s="17">
        <f>Z75-W75-Y75</f>
        <v>546354.00000000047</v>
      </c>
      <c r="Y75" s="28">
        <v>2767780.420411536</v>
      </c>
      <c r="Z75" s="21">
        <f t="shared" si="14"/>
        <v>5901140.4304790916</v>
      </c>
      <c r="AA75" s="17">
        <v>2449309.2940188558</v>
      </c>
      <c r="AB75" s="17">
        <v>560000.62386738369</v>
      </c>
      <c r="AC75" s="17">
        <v>2533936.4150959896</v>
      </c>
      <c r="AD75" s="17">
        <v>170010.01116448393</v>
      </c>
      <c r="AE75" s="17">
        <v>187884.086332379</v>
      </c>
      <c r="AF75" s="21">
        <f t="shared" si="15"/>
        <v>5901140.4304790916</v>
      </c>
      <c r="AG75" s="17">
        <v>5086765.3313609427</v>
      </c>
      <c r="AH75" s="26">
        <v>814375.09911814914</v>
      </c>
      <c r="AI75" s="21">
        <f t="shared" si="16"/>
        <v>5901140.4304790916</v>
      </c>
      <c r="AJ75" s="15">
        <v>73022.102940402983</v>
      </c>
      <c r="AK75" s="15">
        <v>791661.69126281468</v>
      </c>
      <c r="AL75" s="15">
        <v>1808533.08047999</v>
      </c>
      <c r="AM75" s="15">
        <v>3227923.5557958824</v>
      </c>
      <c r="AN75" s="21">
        <f t="shared" si="17"/>
        <v>5901140.4304790907</v>
      </c>
    </row>
    <row r="76" spans="1:40" s="6" customFormat="1" x14ac:dyDescent="0.25">
      <c r="A76" s="2">
        <f t="shared" ref="A76" si="18">EOMONTH(A75,1)</f>
        <v>43708</v>
      </c>
      <c r="B76" s="11">
        <v>5898422.9601111114</v>
      </c>
      <c r="C76" s="34">
        <v>1387621.0063084625</v>
      </c>
      <c r="D76" s="34">
        <v>1828886.8120421781</v>
      </c>
      <c r="E76" s="34">
        <v>85394.378838233009</v>
      </c>
      <c r="F76" s="34">
        <v>2581192.5892457063</v>
      </c>
      <c r="G76" s="33">
        <v>15328.173676528002</v>
      </c>
      <c r="H76" s="13">
        <f t="shared" si="10"/>
        <v>5898422.9601111077</v>
      </c>
      <c r="I76" s="15">
        <v>5799596.3327552415</v>
      </c>
      <c r="J76" s="15">
        <v>98826.627355867036</v>
      </c>
      <c r="K76" s="14">
        <f t="shared" si="9"/>
        <v>5898422.9601111086</v>
      </c>
      <c r="L76" s="17">
        <v>5632858.1484125424</v>
      </c>
      <c r="M76" s="17">
        <v>265564.81169856503</v>
      </c>
      <c r="N76" s="12">
        <f t="shared" si="11"/>
        <v>5898422.9601111077</v>
      </c>
      <c r="O76" s="17">
        <v>841596.02088101627</v>
      </c>
      <c r="P76" s="17">
        <v>338261.27583528397</v>
      </c>
      <c r="Q76" s="17">
        <v>533655.20855280408</v>
      </c>
      <c r="R76" s="17">
        <v>462606.31559768796</v>
      </c>
      <c r="S76" s="17">
        <v>409434.91078247124</v>
      </c>
      <c r="T76" s="17">
        <v>546987.14864426304</v>
      </c>
      <c r="U76" s="17">
        <v>2765882.0798175782</v>
      </c>
      <c r="V76" s="21">
        <f t="shared" si="12"/>
        <v>5898422.9601111049</v>
      </c>
      <c r="W76" s="17">
        <v>2585553.7316492624</v>
      </c>
      <c r="X76" s="17">
        <f t="shared" si="13"/>
        <v>548306.00000000047</v>
      </c>
      <c r="Y76" s="28">
        <v>2764563.2284618421</v>
      </c>
      <c r="Z76" s="21">
        <f t="shared" si="14"/>
        <v>5898422.9601111049</v>
      </c>
      <c r="AA76" s="17">
        <v>2449154.694029978</v>
      </c>
      <c r="AB76" s="17">
        <v>558215.9143544028</v>
      </c>
      <c r="AC76" s="17">
        <v>2528050.7847629166</v>
      </c>
      <c r="AD76" s="17">
        <v>176972.11694133197</v>
      </c>
      <c r="AE76" s="17">
        <v>186029.45002247611</v>
      </c>
      <c r="AF76" s="21">
        <f t="shared" si="15"/>
        <v>5898422.9601111049</v>
      </c>
      <c r="AG76" s="17">
        <v>5084921.2695925627</v>
      </c>
      <c r="AH76" s="26">
        <v>813501.69051854743</v>
      </c>
      <c r="AI76" s="21">
        <f t="shared" si="16"/>
        <v>5898422.9601111105</v>
      </c>
      <c r="AJ76" s="15">
        <v>72210.375737775001</v>
      </c>
      <c r="AK76" s="15">
        <v>782994.61268074764</v>
      </c>
      <c r="AL76" s="15">
        <v>1818657.6584503467</v>
      </c>
      <c r="AM76" s="15">
        <v>3224560.3132422352</v>
      </c>
      <c r="AN76" s="21">
        <f t="shared" si="17"/>
        <v>5898422.960111104</v>
      </c>
    </row>
    <row r="77" spans="1:40" x14ac:dyDescent="0.25">
      <c r="A77" s="2">
        <f>EOMONTH(A76,1)</f>
        <v>43738</v>
      </c>
      <c r="B77" s="11">
        <v>5984425.0172657324</v>
      </c>
      <c r="C77" s="34">
        <v>1454948.0501346092</v>
      </c>
      <c r="D77" s="34">
        <v>1839118.3267775932</v>
      </c>
      <c r="E77" s="34">
        <v>89420.651161251997</v>
      </c>
      <c r="F77" s="34">
        <v>2582762.973331803</v>
      </c>
      <c r="G77" s="33">
        <v>18175.015860473002</v>
      </c>
      <c r="H77" s="13">
        <f>SUM(C77:G77)</f>
        <v>5984425.0172657305</v>
      </c>
      <c r="I77" s="15">
        <v>5879840.0399070717</v>
      </c>
      <c r="J77" s="15">
        <v>104584.97735865499</v>
      </c>
      <c r="K77" s="14">
        <f t="shared" si="9"/>
        <v>5984425.0172657268</v>
      </c>
      <c r="L77" s="17">
        <v>5715547.0658617746</v>
      </c>
      <c r="M77" s="28">
        <v>268877.95140395791</v>
      </c>
      <c r="N77" s="12">
        <f t="shared" si="11"/>
        <v>5984425.0172657324</v>
      </c>
      <c r="O77" s="17">
        <v>840436.99145691877</v>
      </c>
      <c r="P77" s="17">
        <v>338510.55090019305</v>
      </c>
      <c r="Q77" s="17">
        <v>533868.17030936386</v>
      </c>
      <c r="R77" s="17">
        <v>464002.76951120986</v>
      </c>
      <c r="S77" s="17">
        <v>410590.25798247231</v>
      </c>
      <c r="T77" s="17">
        <v>553450.50987588428</v>
      </c>
      <c r="U77" s="17">
        <v>2843565.7672296902</v>
      </c>
      <c r="V77" s="21">
        <f t="shared" si="12"/>
        <v>5984425.0172657324</v>
      </c>
      <c r="W77" s="28">
        <v>2587408.740160157</v>
      </c>
      <c r="X77" s="17">
        <v>554020</v>
      </c>
      <c r="Y77" s="28">
        <v>2842996.2771055731</v>
      </c>
      <c r="Z77" s="21">
        <f t="shared" si="14"/>
        <v>5984425.0172657324</v>
      </c>
      <c r="AA77" s="17">
        <v>2503586.0151901026</v>
      </c>
      <c r="AB77" s="17">
        <v>576652.15977601975</v>
      </c>
      <c r="AC77" s="17">
        <v>2527986.0717968997</v>
      </c>
      <c r="AD77" s="17">
        <v>180649.21289179416</v>
      </c>
      <c r="AE77" s="17">
        <v>195551.55761091295</v>
      </c>
      <c r="AF77" s="21">
        <f t="shared" si="15"/>
        <v>5984425.0172657296</v>
      </c>
      <c r="AG77" s="17">
        <v>5146280.9914368344</v>
      </c>
      <c r="AH77" s="26">
        <v>838144.02582889609</v>
      </c>
      <c r="AI77" s="21">
        <f t="shared" si="16"/>
        <v>5984425.0172657305</v>
      </c>
      <c r="AJ77" s="15">
        <v>74372.787381611954</v>
      </c>
      <c r="AK77" s="15">
        <v>821742.08138601691</v>
      </c>
      <c r="AL77" s="15">
        <v>1942683.7612872578</v>
      </c>
      <c r="AM77" s="15">
        <v>3145626.3872108422</v>
      </c>
      <c r="AN77" s="21">
        <f t="shared" si="17"/>
        <v>5984425.0172657287</v>
      </c>
    </row>
    <row r="78" spans="1:40" x14ac:dyDescent="0.25">
      <c r="A78" s="2">
        <f>EOMONTH(A77,1)</f>
        <v>43769</v>
      </c>
      <c r="B78" s="11">
        <f>SUM(C78:G78)</f>
        <v>6003886.2297623763</v>
      </c>
      <c r="C78" s="34">
        <v>1430427.9424536405</v>
      </c>
      <c r="D78" s="34">
        <v>1843739.2703287036</v>
      </c>
      <c r="E78" s="34">
        <v>94885.663866409974</v>
      </c>
      <c r="F78" s="34">
        <v>2618088.0720121646</v>
      </c>
      <c r="G78" s="33">
        <v>16745.281101458</v>
      </c>
      <c r="H78" s="13">
        <f>SUM(C78:G78)</f>
        <v>6003886.2297623763</v>
      </c>
      <c r="I78" s="15">
        <v>5892394.2540365793</v>
      </c>
      <c r="J78" s="15">
        <v>111491.97572579593</v>
      </c>
      <c r="K78" s="14">
        <f t="shared" si="9"/>
        <v>6003886.2297623754</v>
      </c>
      <c r="L78" s="17">
        <v>5726040.6711837854</v>
      </c>
      <c r="M78" s="28">
        <v>277845.558578589</v>
      </c>
      <c r="N78" s="12">
        <f>SUM(L78:M78)</f>
        <v>6003886.2297623744</v>
      </c>
      <c r="O78" s="17">
        <v>845565.24627015647</v>
      </c>
      <c r="P78" s="17">
        <v>340371.98507601698</v>
      </c>
      <c r="Q78" s="17">
        <v>535809.63833621878</v>
      </c>
      <c r="R78" s="17">
        <v>467235.1798775983</v>
      </c>
      <c r="S78" s="17">
        <v>412493.5026033381</v>
      </c>
      <c r="T78" s="17">
        <v>552494.7705419173</v>
      </c>
      <c r="U78" s="17">
        <v>2849915.9070571312</v>
      </c>
      <c r="V78" s="21">
        <f t="shared" si="12"/>
        <v>6003886.2297623772</v>
      </c>
      <c r="W78" s="28">
        <v>2601475.552163328</v>
      </c>
      <c r="X78" s="17">
        <v>554476</v>
      </c>
      <c r="Y78" s="28">
        <v>2847934.6775990482</v>
      </c>
      <c r="Z78" s="21">
        <f>SUM(W78:Y78)</f>
        <v>6003886.2297623763</v>
      </c>
      <c r="AA78" s="17">
        <v>2493743.501140737</v>
      </c>
      <c r="AB78" s="17">
        <v>599879.34328984795</v>
      </c>
      <c r="AC78" s="17">
        <v>2537916.2603779323</v>
      </c>
      <c r="AD78" s="17">
        <v>172793.67939889894</v>
      </c>
      <c r="AE78" s="17">
        <v>199553.44555495898</v>
      </c>
      <c r="AF78" s="21">
        <f t="shared" si="15"/>
        <v>6003886.2297623744</v>
      </c>
      <c r="AG78" s="17">
        <v>5172726.2879857086</v>
      </c>
      <c r="AH78" s="26">
        <v>831159.94177666504</v>
      </c>
      <c r="AI78" s="21">
        <f t="shared" si="16"/>
        <v>6003886.2297623735</v>
      </c>
      <c r="AJ78" s="15">
        <v>78784.462695237991</v>
      </c>
      <c r="AK78" s="15">
        <v>844576.83514381538</v>
      </c>
      <c r="AL78" s="15">
        <v>1940241.9765069496</v>
      </c>
      <c r="AM78" s="15">
        <v>3140282.9554163734</v>
      </c>
      <c r="AN78" s="21">
        <f t="shared" si="17"/>
        <v>6003886.2297623763</v>
      </c>
    </row>
    <row r="79" spans="1:40" x14ac:dyDescent="0.25">
      <c r="A79" s="2">
        <f>EOMONTH(A78,1)</f>
        <v>43799</v>
      </c>
      <c r="B79" s="11">
        <f>SUM(C79:G79)</f>
        <v>6042744.0184483919</v>
      </c>
      <c r="C79" s="34">
        <v>1491397.9256293385</v>
      </c>
      <c r="D79" s="34">
        <v>1869471.7299506476</v>
      </c>
      <c r="E79" s="34">
        <v>86373.43254748598</v>
      </c>
      <c r="F79" s="34">
        <v>2577859.5362699898</v>
      </c>
      <c r="G79" s="33">
        <v>17641.394050930001</v>
      </c>
      <c r="H79" s="13">
        <f>SUM(C79:G79)</f>
        <v>6042744.0184483919</v>
      </c>
      <c r="I79" s="15">
        <v>5936022.3133814093</v>
      </c>
      <c r="J79" s="15">
        <v>106721.70506698605</v>
      </c>
      <c r="K79" s="14">
        <f t="shared" si="9"/>
        <v>6042744.0184483957</v>
      </c>
      <c r="L79" s="17">
        <v>5765857.622107802</v>
      </c>
      <c r="M79" s="28">
        <v>276886.39634059835</v>
      </c>
      <c r="N79" s="12">
        <f>SUM(L79:M79)</f>
        <v>6042744.0184484003</v>
      </c>
      <c r="O79" s="17">
        <v>853766.98659110768</v>
      </c>
      <c r="P79" s="17">
        <v>342436.64390511502</v>
      </c>
      <c r="Q79" s="17">
        <v>541034.86192952609</v>
      </c>
      <c r="R79" s="17">
        <v>470324.44211621024</v>
      </c>
      <c r="S79" s="17">
        <v>412362.06939362036</v>
      </c>
      <c r="T79" s="17">
        <v>554856.11016416689</v>
      </c>
      <c r="U79" s="17">
        <v>2867962.9043486509</v>
      </c>
      <c r="V79" s="21">
        <f t="shared" si="12"/>
        <v>6042744.0184483975</v>
      </c>
      <c r="W79" s="28">
        <v>2619925.0039355792</v>
      </c>
      <c r="X79" s="17">
        <v>558504</v>
      </c>
      <c r="Y79" s="28">
        <v>2864315.0145128174</v>
      </c>
      <c r="Z79" s="21">
        <f>SUM(W79:Y79)</f>
        <v>6042744.0184483966</v>
      </c>
      <c r="AA79" s="17">
        <v>2543476.7212222707</v>
      </c>
      <c r="AB79" s="17">
        <v>594277.96755705331</v>
      </c>
      <c r="AC79" s="17">
        <v>2539768.8656108882</v>
      </c>
      <c r="AD79" s="17">
        <v>172025.35161380601</v>
      </c>
      <c r="AE79" s="17">
        <v>193195.11244437599</v>
      </c>
      <c r="AF79" s="21">
        <f t="shared" si="15"/>
        <v>6042744.0184483938</v>
      </c>
      <c r="AG79" s="17">
        <v>5225299.3659836864</v>
      </c>
      <c r="AH79" s="26">
        <v>817444.65246470959</v>
      </c>
      <c r="AI79" s="21">
        <f t="shared" si="16"/>
        <v>6042744.0184483957</v>
      </c>
      <c r="AJ79" s="15">
        <v>76912.244838829938</v>
      </c>
      <c r="AK79" s="15">
        <v>841059.15507313435</v>
      </c>
      <c r="AL79" s="15">
        <v>1922304.9897754984</v>
      </c>
      <c r="AM79" s="15">
        <v>3202467.6287609334</v>
      </c>
      <c r="AN79" s="21">
        <f t="shared" si="17"/>
        <v>6042744.0184483957</v>
      </c>
    </row>
    <row r="80" spans="1:40" x14ac:dyDescent="0.25">
      <c r="A80" s="2">
        <f>EOMONTH(A79,1)</f>
        <v>43830</v>
      </c>
      <c r="B80" s="144">
        <f>SUM(C80:G80)</f>
        <v>6077378.7980441116</v>
      </c>
      <c r="C80" s="146">
        <v>1493117.1836633249</v>
      </c>
      <c r="D80" s="146">
        <v>1952727.6344997198</v>
      </c>
      <c r="E80" s="146">
        <v>71816.210683567988</v>
      </c>
      <c r="F80" s="146">
        <v>2541174.4911837755</v>
      </c>
      <c r="G80" s="146">
        <v>18543.278013723</v>
      </c>
      <c r="H80" s="145">
        <f>SUM(C80:G80)</f>
        <v>6077378.7980441116</v>
      </c>
      <c r="I80" s="17">
        <v>5981803.2177651096</v>
      </c>
      <c r="J80" s="147">
        <v>95575.580279008049</v>
      </c>
      <c r="K80" s="14">
        <f t="shared" si="9"/>
        <v>6077378.7980441181</v>
      </c>
      <c r="L80" s="143">
        <v>5786283.2863571774</v>
      </c>
      <c r="M80" s="143">
        <v>291095.51168694388</v>
      </c>
      <c r="N80" s="12">
        <f>SUM(L80:M80)</f>
        <v>6077378.7980441209</v>
      </c>
      <c r="O80" s="149">
        <v>883046.64054045011</v>
      </c>
      <c r="P80" s="149">
        <v>352148.64890968084</v>
      </c>
      <c r="Q80" s="149">
        <v>557630.92520251672</v>
      </c>
      <c r="R80" s="149">
        <v>490298.12743433402</v>
      </c>
      <c r="S80" s="149">
        <v>422459.48825754796</v>
      </c>
      <c r="T80" s="149">
        <v>563772.07685014093</v>
      </c>
      <c r="U80" s="149">
        <v>2808022.8908494427</v>
      </c>
      <c r="V80" s="148">
        <f t="shared" si="12"/>
        <v>6077378.7980441134</v>
      </c>
      <c r="W80" s="149">
        <v>2705583.830344528</v>
      </c>
      <c r="X80" s="149">
        <v>566526</v>
      </c>
      <c r="Y80" s="149">
        <v>2805268.9676995841</v>
      </c>
      <c r="Z80" s="148">
        <f>SUM(W80:Y80)</f>
        <v>6077378.7980441116</v>
      </c>
      <c r="AA80" s="149">
        <v>2596337.388208631</v>
      </c>
      <c r="AB80" s="149">
        <v>537464.48946875543</v>
      </c>
      <c r="AC80" s="149">
        <v>2565784.3574274383</v>
      </c>
      <c r="AD80" s="149">
        <v>179950.86893338303</v>
      </c>
      <c r="AE80" s="143">
        <v>197841.69400590201</v>
      </c>
      <c r="AF80" s="21">
        <f t="shared" si="15"/>
        <v>6077378.7980441106</v>
      </c>
      <c r="AG80" s="150">
        <v>5247465.8162960336</v>
      </c>
      <c r="AH80" s="143">
        <v>829912.9817480871</v>
      </c>
      <c r="AI80" s="21">
        <f t="shared" si="16"/>
        <v>6077378.7980441209</v>
      </c>
      <c r="AJ80" s="150">
        <v>70337.839353831994</v>
      </c>
      <c r="AK80" s="149">
        <v>828292.95471094851</v>
      </c>
      <c r="AL80" s="149">
        <v>1909188.320285084</v>
      </c>
      <c r="AM80" s="149">
        <v>3269559.6836942481</v>
      </c>
      <c r="AN80" s="148">
        <f t="shared" si="17"/>
        <v>6077378.7980441125</v>
      </c>
    </row>
    <row r="81" spans="2:15" x14ac:dyDescent="0.25">
      <c r="B81" s="89"/>
      <c r="I81" s="28"/>
      <c r="J81" s="28"/>
      <c r="O81" s="89"/>
    </row>
    <row r="82" spans="2:15" x14ac:dyDescent="0.25">
      <c r="B82" s="89"/>
      <c r="I82" s="28"/>
      <c r="J82" s="28"/>
      <c r="O82" s="89"/>
    </row>
    <row r="83" spans="2:15" x14ac:dyDescent="0.25">
      <c r="B83" s="89"/>
      <c r="O83" s="89"/>
    </row>
    <row r="84" spans="2:15" x14ac:dyDescent="0.25">
      <c r="B84" s="89"/>
      <c r="O84" s="89"/>
    </row>
  </sheetData>
  <mergeCells count="2">
    <mergeCell ref="A1:A2"/>
    <mergeCell ref="B1:B2"/>
  </mergeCells>
  <conditionalFormatting sqref="B3">
    <cfRule type="cellIs" dxfId="3" priority="7" operator="equal">
      <formula>H3</formula>
    </cfRule>
  </conditionalFormatting>
  <conditionalFormatting sqref="B4:B76">
    <cfRule type="cellIs" dxfId="2" priority="6" operator="equal">
      <formula>H4</formula>
    </cfRule>
  </conditionalFormatting>
  <conditionalFormatting sqref="B77:B79">
    <cfRule type="cellIs" dxfId="1" priority="3" operator="equal">
      <formula>H77</formula>
    </cfRule>
  </conditionalFormatting>
  <conditionalFormatting sqref="B80">
    <cfRule type="cellIs" dxfId="0" priority="1" operator="equal">
      <formula>H80</formula>
    </cfRule>
  </conditionalFormatting>
  <pageMargins left="0.75" right="0.75" top="1" bottom="1" header="0.5" footer="0.5"/>
  <pageSetup paperSize="9" orientation="portrait" r:id="rId1"/>
  <ignoredErrors>
    <ignoredError sqref="H3:H7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148"/>
  <sheetViews>
    <sheetView showGridLines="0" topLeftCell="BD1" zoomScale="90" zoomScaleNormal="90" zoomScaleSheetLayoutView="120" workbookViewId="0">
      <pane ySplit="3" topLeftCell="A61" activePane="bottomLeft" state="frozen"/>
      <selection pane="bottomLeft" activeCell="AL81" sqref="Y81:AL81"/>
    </sheetView>
  </sheetViews>
  <sheetFormatPr defaultRowHeight="14.25" x14ac:dyDescent="0.25"/>
  <cols>
    <col min="1" max="1" width="9.42578125" style="42" bestFit="1" customWidth="1"/>
    <col min="2" max="2" width="12.42578125" style="42" bestFit="1" customWidth="1"/>
    <col min="3" max="4" width="11.5703125" style="42" bestFit="1" customWidth="1"/>
    <col min="5" max="5" width="12.5703125" style="42" bestFit="1" customWidth="1"/>
    <col min="6" max="6" width="11.140625" style="42" bestFit="1" customWidth="1"/>
    <col min="7" max="7" width="12.5703125" style="42" bestFit="1" customWidth="1"/>
    <col min="8" max="8" width="11.140625" style="42" bestFit="1" customWidth="1"/>
    <col min="9" max="9" width="9.28515625" style="42" bestFit="1" customWidth="1"/>
    <col min="10" max="10" width="14.5703125" style="42" bestFit="1" customWidth="1"/>
    <col min="11" max="11" width="14.7109375" style="42" bestFit="1" customWidth="1"/>
    <col min="12" max="12" width="11.140625" style="42" bestFit="1" customWidth="1"/>
    <col min="13" max="13" width="10" style="42" bestFit="1" customWidth="1"/>
    <col min="14" max="14" width="9.28515625" style="42" bestFit="1" customWidth="1"/>
    <col min="15" max="15" width="10" style="42" bestFit="1" customWidth="1"/>
    <col min="16" max="16" width="9.28515625" style="42" bestFit="1" customWidth="1"/>
    <col min="17" max="18" width="10" style="42" bestFit="1" customWidth="1"/>
    <col min="19" max="19" width="9.140625" style="43"/>
    <col min="20" max="20" width="9.140625" style="42"/>
    <col min="21" max="21" width="10" style="42" bestFit="1" customWidth="1"/>
    <col min="22" max="22" width="9.28515625" style="42" bestFit="1" customWidth="1"/>
    <col min="23" max="23" width="4.140625" style="42" customWidth="1"/>
    <col min="24" max="24" width="14.5703125" style="50" bestFit="1" customWidth="1"/>
    <col min="25" max="38" width="18.140625" style="42" customWidth="1"/>
    <col min="39" max="45" width="16.28515625" style="42" customWidth="1"/>
    <col min="46" max="52" width="9.140625" style="42"/>
    <col min="53" max="53" width="5.42578125" style="42" customWidth="1"/>
    <col min="54" max="55" width="12.42578125" style="42" bestFit="1" customWidth="1"/>
    <col min="56" max="56" width="11" style="42" bestFit="1" customWidth="1"/>
    <col min="57" max="57" width="12.42578125" style="42" bestFit="1" customWidth="1"/>
    <col min="58" max="58" width="11" style="42" bestFit="1" customWidth="1"/>
    <col min="59" max="59" width="10" style="42" bestFit="1" customWidth="1"/>
    <col min="60" max="60" width="9.42578125" style="42" bestFit="1" customWidth="1"/>
    <col min="61" max="62" width="10.140625" style="42" bestFit="1" customWidth="1"/>
    <col min="63" max="63" width="5.42578125" style="42" customWidth="1"/>
    <col min="64" max="64" width="12.42578125" style="42" bestFit="1" customWidth="1"/>
    <col min="65" max="72" width="14.7109375" style="42" customWidth="1"/>
    <col min="73" max="16384" width="9.140625" style="42"/>
  </cols>
  <sheetData>
    <row r="1" spans="1:72" s="1" customFormat="1" x14ac:dyDescent="0.25">
      <c r="A1" s="180" t="s">
        <v>45</v>
      </c>
      <c r="B1" s="177" t="s">
        <v>17</v>
      </c>
      <c r="C1" s="187" t="s">
        <v>6</v>
      </c>
      <c r="D1" s="188"/>
      <c r="E1" s="188"/>
      <c r="F1" s="188"/>
      <c r="G1" s="188"/>
      <c r="H1" s="188"/>
      <c r="I1" s="188"/>
      <c r="J1" s="188"/>
      <c r="K1" s="188"/>
      <c r="L1" s="189"/>
      <c r="M1" s="187" t="s">
        <v>7</v>
      </c>
      <c r="N1" s="188"/>
      <c r="O1" s="188"/>
      <c r="P1" s="188"/>
      <c r="Q1" s="188"/>
      <c r="R1" s="188"/>
      <c r="S1" s="188"/>
      <c r="T1" s="188"/>
      <c r="U1" s="188"/>
      <c r="V1" s="189"/>
      <c r="W1" s="40"/>
      <c r="X1" s="183" t="s">
        <v>17</v>
      </c>
      <c r="Y1" s="192" t="s">
        <v>6</v>
      </c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4"/>
      <c r="AM1" s="195" t="s">
        <v>7</v>
      </c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7"/>
      <c r="BB1" s="183" t="s">
        <v>17</v>
      </c>
      <c r="BC1" s="199" t="s">
        <v>6</v>
      </c>
      <c r="BD1" s="199"/>
      <c r="BE1" s="199"/>
      <c r="BF1" s="199"/>
      <c r="BG1" s="199" t="s">
        <v>7</v>
      </c>
      <c r="BH1" s="199"/>
      <c r="BI1" s="199"/>
      <c r="BJ1" s="199"/>
      <c r="BL1" s="183" t="s">
        <v>17</v>
      </c>
      <c r="BM1" s="199" t="s">
        <v>6</v>
      </c>
      <c r="BN1" s="199"/>
      <c r="BO1" s="199"/>
      <c r="BP1" s="199"/>
      <c r="BQ1" s="199" t="s">
        <v>7</v>
      </c>
      <c r="BR1" s="199"/>
      <c r="BS1" s="199"/>
      <c r="BT1" s="199"/>
    </row>
    <row r="2" spans="1:72" s="1" customFormat="1" x14ac:dyDescent="0.25">
      <c r="A2" s="181"/>
      <c r="B2" s="178"/>
      <c r="C2" s="190" t="s">
        <v>5</v>
      </c>
      <c r="D2" s="190"/>
      <c r="E2" s="190" t="s">
        <v>1</v>
      </c>
      <c r="F2" s="190"/>
      <c r="G2" s="190" t="s">
        <v>2</v>
      </c>
      <c r="H2" s="190"/>
      <c r="I2" s="190" t="s">
        <v>3</v>
      </c>
      <c r="J2" s="190"/>
      <c r="K2" s="190" t="s">
        <v>4</v>
      </c>
      <c r="L2" s="190"/>
      <c r="M2" s="190" t="s">
        <v>5</v>
      </c>
      <c r="N2" s="190"/>
      <c r="O2" s="190" t="s">
        <v>1</v>
      </c>
      <c r="P2" s="190"/>
      <c r="Q2" s="190" t="s">
        <v>2</v>
      </c>
      <c r="R2" s="190"/>
      <c r="S2" s="190" t="s">
        <v>3</v>
      </c>
      <c r="T2" s="190"/>
      <c r="U2" s="190" t="s">
        <v>4</v>
      </c>
      <c r="V2" s="190"/>
      <c r="W2" s="39"/>
      <c r="X2" s="184"/>
      <c r="Y2" s="186" t="s">
        <v>10</v>
      </c>
      <c r="Z2" s="186"/>
      <c r="AA2" s="186" t="s">
        <v>11</v>
      </c>
      <c r="AB2" s="186"/>
      <c r="AC2" s="186" t="s">
        <v>12</v>
      </c>
      <c r="AD2" s="186"/>
      <c r="AE2" s="186" t="s">
        <v>13</v>
      </c>
      <c r="AF2" s="186"/>
      <c r="AG2" s="186" t="s">
        <v>14</v>
      </c>
      <c r="AH2" s="186"/>
      <c r="AI2" s="186" t="s">
        <v>15</v>
      </c>
      <c r="AJ2" s="186"/>
      <c r="AK2" s="186" t="s">
        <v>16</v>
      </c>
      <c r="AL2" s="186"/>
      <c r="AM2" s="191" t="s">
        <v>10</v>
      </c>
      <c r="AN2" s="191"/>
      <c r="AO2" s="191" t="s">
        <v>11</v>
      </c>
      <c r="AP2" s="191"/>
      <c r="AQ2" s="191" t="s">
        <v>12</v>
      </c>
      <c r="AR2" s="191"/>
      <c r="AS2" s="191" t="s">
        <v>13</v>
      </c>
      <c r="AT2" s="191"/>
      <c r="AU2" s="191" t="s">
        <v>14</v>
      </c>
      <c r="AV2" s="191"/>
      <c r="AW2" s="191" t="s">
        <v>15</v>
      </c>
      <c r="AX2" s="191"/>
      <c r="AY2" s="191" t="s">
        <v>16</v>
      </c>
      <c r="AZ2" s="191"/>
      <c r="BB2" s="184"/>
      <c r="BC2" s="198" t="s">
        <v>46</v>
      </c>
      <c r="BD2" s="198"/>
      <c r="BE2" s="198" t="s">
        <v>18</v>
      </c>
      <c r="BF2" s="198"/>
      <c r="BG2" s="198" t="s">
        <v>46</v>
      </c>
      <c r="BH2" s="198"/>
      <c r="BI2" s="198" t="s">
        <v>18</v>
      </c>
      <c r="BJ2" s="198"/>
      <c r="BL2" s="184"/>
      <c r="BM2" s="198" t="s">
        <v>47</v>
      </c>
      <c r="BN2" s="198"/>
      <c r="BO2" s="198" t="s">
        <v>48</v>
      </c>
      <c r="BP2" s="198"/>
      <c r="BQ2" s="198" t="s">
        <v>47</v>
      </c>
      <c r="BR2" s="198"/>
      <c r="BS2" s="198" t="s">
        <v>48</v>
      </c>
      <c r="BT2" s="198"/>
    </row>
    <row r="3" spans="1:72" s="1" customFormat="1" x14ac:dyDescent="0.25">
      <c r="A3" s="182"/>
      <c r="B3" s="179"/>
      <c r="C3" s="30" t="s">
        <v>44</v>
      </c>
      <c r="D3" s="30" t="s">
        <v>36</v>
      </c>
      <c r="E3" s="30" t="s">
        <v>44</v>
      </c>
      <c r="F3" s="30" t="s">
        <v>36</v>
      </c>
      <c r="G3" s="30" t="s">
        <v>44</v>
      </c>
      <c r="H3" s="30" t="s">
        <v>36</v>
      </c>
      <c r="I3" s="30" t="s">
        <v>44</v>
      </c>
      <c r="J3" s="30" t="s">
        <v>36</v>
      </c>
      <c r="K3" s="30" t="s">
        <v>44</v>
      </c>
      <c r="L3" s="30" t="s">
        <v>36</v>
      </c>
      <c r="M3" s="30" t="s">
        <v>44</v>
      </c>
      <c r="N3" s="30" t="s">
        <v>36</v>
      </c>
      <c r="O3" s="30" t="s">
        <v>44</v>
      </c>
      <c r="P3" s="30" t="s">
        <v>36</v>
      </c>
      <c r="Q3" s="30" t="s">
        <v>44</v>
      </c>
      <c r="R3" s="30" t="s">
        <v>36</v>
      </c>
      <c r="S3" s="30" t="s">
        <v>44</v>
      </c>
      <c r="T3" s="30" t="s">
        <v>36</v>
      </c>
      <c r="U3" s="30" t="s">
        <v>44</v>
      </c>
      <c r="V3" s="30" t="s">
        <v>36</v>
      </c>
      <c r="W3" s="41"/>
      <c r="X3" s="185"/>
      <c r="Y3" s="30" t="s">
        <v>44</v>
      </c>
      <c r="Z3" s="30" t="s">
        <v>36</v>
      </c>
      <c r="AA3" s="30" t="s">
        <v>44</v>
      </c>
      <c r="AB3" s="30" t="s">
        <v>36</v>
      </c>
      <c r="AC3" s="30" t="s">
        <v>44</v>
      </c>
      <c r="AD3" s="30" t="s">
        <v>36</v>
      </c>
      <c r="AE3" s="30" t="s">
        <v>44</v>
      </c>
      <c r="AF3" s="30" t="s">
        <v>36</v>
      </c>
      <c r="AG3" s="30" t="s">
        <v>44</v>
      </c>
      <c r="AH3" s="30" t="s">
        <v>36</v>
      </c>
      <c r="AI3" s="30" t="s">
        <v>44</v>
      </c>
      <c r="AJ3" s="30" t="s">
        <v>36</v>
      </c>
      <c r="AK3" s="30" t="s">
        <v>44</v>
      </c>
      <c r="AL3" s="30" t="s">
        <v>36</v>
      </c>
      <c r="AM3" s="44" t="s">
        <v>44</v>
      </c>
      <c r="AN3" s="44" t="s">
        <v>36</v>
      </c>
      <c r="AO3" s="44" t="s">
        <v>44</v>
      </c>
      <c r="AP3" s="44" t="s">
        <v>36</v>
      </c>
      <c r="AQ3" s="44" t="s">
        <v>44</v>
      </c>
      <c r="AR3" s="44" t="s">
        <v>36</v>
      </c>
      <c r="AS3" s="44" t="s">
        <v>44</v>
      </c>
      <c r="AT3" s="44" t="s">
        <v>36</v>
      </c>
      <c r="AU3" s="44" t="s">
        <v>44</v>
      </c>
      <c r="AV3" s="44" t="s">
        <v>36</v>
      </c>
      <c r="AW3" s="44" t="s">
        <v>44</v>
      </c>
      <c r="AX3" s="44" t="s">
        <v>36</v>
      </c>
      <c r="AY3" s="44" t="s">
        <v>44</v>
      </c>
      <c r="AZ3" s="44" t="s">
        <v>36</v>
      </c>
      <c r="BB3" s="185"/>
      <c r="BC3" s="16" t="s">
        <v>35</v>
      </c>
      <c r="BD3" s="16" t="s">
        <v>36</v>
      </c>
      <c r="BE3" s="16" t="s">
        <v>35</v>
      </c>
      <c r="BF3" s="16" t="s">
        <v>36</v>
      </c>
      <c r="BG3" s="16" t="s">
        <v>35</v>
      </c>
      <c r="BH3" s="16" t="s">
        <v>36</v>
      </c>
      <c r="BI3" s="16" t="s">
        <v>35</v>
      </c>
      <c r="BJ3" s="16" t="s">
        <v>36</v>
      </c>
      <c r="BL3" s="185"/>
      <c r="BM3" s="16" t="s">
        <v>35</v>
      </c>
      <c r="BN3" s="16" t="s">
        <v>36</v>
      </c>
      <c r="BO3" s="16" t="s">
        <v>35</v>
      </c>
      <c r="BP3" s="16" t="s">
        <v>36</v>
      </c>
      <c r="BQ3" s="16" t="s">
        <v>35</v>
      </c>
      <c r="BR3" s="16" t="s">
        <v>36</v>
      </c>
      <c r="BS3" s="16" t="s">
        <v>35</v>
      </c>
      <c r="BT3" s="16" t="s">
        <v>36</v>
      </c>
    </row>
    <row r="4" spans="1:72" s="1" customFormat="1" x14ac:dyDescent="0.25">
      <c r="A4" s="31">
        <v>41486</v>
      </c>
      <c r="B4" s="38">
        <f t="shared" ref="B4:B67" si="0">SUM(C4:V4)</f>
        <v>127886449</v>
      </c>
      <c r="C4" s="35">
        <v>1979</v>
      </c>
      <c r="D4" s="35">
        <v>327</v>
      </c>
      <c r="E4" s="35">
        <v>2789595</v>
      </c>
      <c r="F4" s="35">
        <v>167632</v>
      </c>
      <c r="G4" s="35">
        <v>2620207</v>
      </c>
      <c r="H4" s="35">
        <v>298034</v>
      </c>
      <c r="I4" s="35">
        <v>343</v>
      </c>
      <c r="J4" s="35">
        <v>0</v>
      </c>
      <c r="K4" s="35">
        <v>121395621</v>
      </c>
      <c r="L4" s="35">
        <v>588670</v>
      </c>
      <c r="M4" s="35">
        <v>177</v>
      </c>
      <c r="N4" s="36">
        <v>0</v>
      </c>
      <c r="O4" s="35">
        <v>7116</v>
      </c>
      <c r="P4" s="35">
        <v>26</v>
      </c>
      <c r="Q4" s="35">
        <v>9214</v>
      </c>
      <c r="R4" s="35">
        <v>337</v>
      </c>
      <c r="S4" s="37">
        <v>0</v>
      </c>
      <c r="T4" s="35">
        <v>0</v>
      </c>
      <c r="U4" s="35">
        <v>7165</v>
      </c>
      <c r="V4" s="35">
        <v>6</v>
      </c>
      <c r="W4" s="32"/>
      <c r="X4" s="48">
        <f>SUM(Y4:AZ4)</f>
        <v>127886449</v>
      </c>
      <c r="Y4" s="35">
        <v>124019251</v>
      </c>
      <c r="Z4" s="35">
        <v>767993</v>
      </c>
      <c r="AA4" s="35">
        <v>1293589</v>
      </c>
      <c r="AB4" s="35">
        <v>105000</v>
      </c>
      <c r="AC4" s="35">
        <v>845445</v>
      </c>
      <c r="AD4" s="35">
        <v>87382</v>
      </c>
      <c r="AE4" s="35">
        <v>344632</v>
      </c>
      <c r="AF4" s="35">
        <v>42401</v>
      </c>
      <c r="AG4" s="35">
        <v>169977</v>
      </c>
      <c r="AH4" s="35">
        <v>25082</v>
      </c>
      <c r="AI4" s="35">
        <v>87448</v>
      </c>
      <c r="AJ4" s="35">
        <v>14389</v>
      </c>
      <c r="AK4" s="49">
        <v>47403</v>
      </c>
      <c r="AL4" s="49">
        <v>12416</v>
      </c>
      <c r="AM4" s="46">
        <v>13413</v>
      </c>
      <c r="AN4" s="46">
        <v>119</v>
      </c>
      <c r="AO4" s="46">
        <v>2476</v>
      </c>
      <c r="AP4" s="46">
        <v>21</v>
      </c>
      <c r="AQ4" s="46">
        <v>2962</v>
      </c>
      <c r="AR4" s="46">
        <v>37</v>
      </c>
      <c r="AS4" s="46">
        <v>1907</v>
      </c>
      <c r="AT4" s="46">
        <v>28</v>
      </c>
      <c r="AU4" s="46">
        <v>1275</v>
      </c>
      <c r="AV4" s="46">
        <v>24</v>
      </c>
      <c r="AW4" s="46">
        <v>757</v>
      </c>
      <c r="AX4" s="46">
        <v>26</v>
      </c>
      <c r="AY4" s="45">
        <v>882</v>
      </c>
      <c r="AZ4" s="45">
        <v>114</v>
      </c>
      <c r="BB4" s="48">
        <f>SUM(BC4:BJ4)</f>
        <v>127886449</v>
      </c>
      <c r="BC4" s="47">
        <v>126672894</v>
      </c>
      <c r="BD4" s="47">
        <v>1027858</v>
      </c>
      <c r="BE4" s="47">
        <v>134851</v>
      </c>
      <c r="BF4" s="47">
        <v>26805</v>
      </c>
      <c r="BG4" s="47">
        <v>22033</v>
      </c>
      <c r="BH4" s="47">
        <v>229</v>
      </c>
      <c r="BI4" s="47">
        <v>1639</v>
      </c>
      <c r="BJ4" s="47">
        <v>140</v>
      </c>
      <c r="BL4" s="48">
        <f>SUM(BM4:BT4)</f>
        <v>127886449</v>
      </c>
      <c r="BM4" s="47">
        <v>126672894</v>
      </c>
      <c r="BN4" s="47">
        <v>1027858</v>
      </c>
      <c r="BO4" s="47">
        <v>134851</v>
      </c>
      <c r="BP4" s="47">
        <v>26805</v>
      </c>
      <c r="BQ4" s="47">
        <v>22033</v>
      </c>
      <c r="BR4" s="47">
        <v>229</v>
      </c>
      <c r="BS4" s="47">
        <v>1639</v>
      </c>
      <c r="BT4" s="47">
        <v>140</v>
      </c>
    </row>
    <row r="5" spans="1:72" s="1" customFormat="1" x14ac:dyDescent="0.25">
      <c r="A5" s="31">
        <v>41517</v>
      </c>
      <c r="B5" s="38">
        <f t="shared" si="0"/>
        <v>128819592</v>
      </c>
      <c r="C5" s="35">
        <v>2201</v>
      </c>
      <c r="D5" s="35">
        <v>294</v>
      </c>
      <c r="E5" s="35">
        <v>2819411</v>
      </c>
      <c r="F5" s="35">
        <v>165291</v>
      </c>
      <c r="G5" s="35">
        <v>2625202</v>
      </c>
      <c r="H5" s="35">
        <v>297865</v>
      </c>
      <c r="I5" s="35">
        <v>354</v>
      </c>
      <c r="J5" s="35">
        <v>0</v>
      </c>
      <c r="K5" s="35">
        <v>122294235</v>
      </c>
      <c r="L5" s="35">
        <v>590216</v>
      </c>
      <c r="M5" s="35">
        <v>222</v>
      </c>
      <c r="N5" s="36">
        <v>0</v>
      </c>
      <c r="O5" s="35">
        <v>7463</v>
      </c>
      <c r="P5" s="35">
        <v>29</v>
      </c>
      <c r="Q5" s="35">
        <v>9210</v>
      </c>
      <c r="R5" s="35">
        <v>339</v>
      </c>
      <c r="S5" s="37">
        <v>0</v>
      </c>
      <c r="T5" s="35">
        <v>0</v>
      </c>
      <c r="U5" s="35">
        <v>7253</v>
      </c>
      <c r="V5" s="35">
        <v>7</v>
      </c>
      <c r="W5" s="32"/>
      <c r="X5" s="38">
        <f t="shared" ref="X5:X68" si="1">SUM(Y5:AZ5)</f>
        <v>128819592</v>
      </c>
      <c r="Y5" s="35">
        <v>124921335</v>
      </c>
      <c r="Z5" s="35">
        <v>764405</v>
      </c>
      <c r="AA5" s="35">
        <v>1304723</v>
      </c>
      <c r="AB5" s="35">
        <v>104913</v>
      </c>
      <c r="AC5" s="35">
        <v>855283</v>
      </c>
      <c r="AD5" s="35">
        <v>87335</v>
      </c>
      <c r="AE5" s="35">
        <v>350357</v>
      </c>
      <c r="AF5" s="35">
        <v>43104</v>
      </c>
      <c r="AG5" s="35">
        <v>173026</v>
      </c>
      <c r="AH5" s="35">
        <v>26015</v>
      </c>
      <c r="AI5" s="35">
        <v>88514</v>
      </c>
      <c r="AJ5" s="35">
        <v>15069</v>
      </c>
      <c r="AK5" s="35">
        <v>48165</v>
      </c>
      <c r="AL5" s="35">
        <v>12825</v>
      </c>
      <c r="AM5" s="46">
        <v>13277</v>
      </c>
      <c r="AN5" s="46">
        <v>131</v>
      </c>
      <c r="AO5" s="46">
        <v>2468</v>
      </c>
      <c r="AP5" s="46">
        <v>21</v>
      </c>
      <c r="AQ5" s="46">
        <v>3034</v>
      </c>
      <c r="AR5" s="46">
        <v>33</v>
      </c>
      <c r="AS5" s="46">
        <v>2176</v>
      </c>
      <c r="AT5" s="46">
        <v>28</v>
      </c>
      <c r="AU5" s="46">
        <v>1412</v>
      </c>
      <c r="AV5" s="46">
        <v>16</v>
      </c>
      <c r="AW5" s="46">
        <v>865</v>
      </c>
      <c r="AX5" s="46">
        <v>25</v>
      </c>
      <c r="AY5" s="45">
        <v>916</v>
      </c>
      <c r="AZ5" s="45">
        <v>121</v>
      </c>
      <c r="BB5" s="38">
        <f t="shared" ref="BB5:BB68" si="2">SUM(BC5:BJ5)</f>
        <v>128819592</v>
      </c>
      <c r="BC5" s="35">
        <v>127604724</v>
      </c>
      <c r="BD5" s="35">
        <v>1025772</v>
      </c>
      <c r="BE5" s="35">
        <v>136679</v>
      </c>
      <c r="BF5" s="35">
        <v>27894</v>
      </c>
      <c r="BG5" s="35">
        <v>22367</v>
      </c>
      <c r="BH5" s="35">
        <v>229</v>
      </c>
      <c r="BI5" s="35">
        <v>1781</v>
      </c>
      <c r="BJ5" s="35">
        <v>146</v>
      </c>
      <c r="BL5" s="38">
        <f t="shared" ref="BL5:BL68" si="3">SUM(BM5:BT5)</f>
        <v>128819592</v>
      </c>
      <c r="BM5" s="35">
        <v>127604724</v>
      </c>
      <c r="BN5" s="35">
        <v>1025772</v>
      </c>
      <c r="BO5" s="35">
        <v>136679</v>
      </c>
      <c r="BP5" s="35">
        <v>27894</v>
      </c>
      <c r="BQ5" s="35">
        <v>22367</v>
      </c>
      <c r="BR5" s="35">
        <v>229</v>
      </c>
      <c r="BS5" s="35">
        <v>1781</v>
      </c>
      <c r="BT5" s="35">
        <v>146</v>
      </c>
    </row>
    <row r="6" spans="1:72" s="1" customFormat="1" x14ac:dyDescent="0.25">
      <c r="A6" s="31">
        <v>41547</v>
      </c>
      <c r="B6" s="38">
        <f t="shared" si="0"/>
        <v>130934582</v>
      </c>
      <c r="C6" s="35">
        <v>2887</v>
      </c>
      <c r="D6" s="35">
        <v>290</v>
      </c>
      <c r="E6" s="35">
        <v>2843817</v>
      </c>
      <c r="F6" s="35">
        <v>162450</v>
      </c>
      <c r="G6" s="35">
        <v>2629515</v>
      </c>
      <c r="H6" s="35">
        <v>296771</v>
      </c>
      <c r="I6" s="35">
        <v>363</v>
      </c>
      <c r="J6" s="35">
        <v>0</v>
      </c>
      <c r="K6" s="35">
        <v>124383165</v>
      </c>
      <c r="L6" s="35">
        <v>590352</v>
      </c>
      <c r="M6" s="35">
        <v>260</v>
      </c>
      <c r="N6" s="36">
        <v>0</v>
      </c>
      <c r="O6" s="35">
        <v>7880</v>
      </c>
      <c r="P6" s="35">
        <v>30</v>
      </c>
      <c r="Q6" s="35">
        <v>9205</v>
      </c>
      <c r="R6" s="35">
        <v>343</v>
      </c>
      <c r="S6" s="37">
        <v>0</v>
      </c>
      <c r="T6" s="35">
        <v>0</v>
      </c>
      <c r="U6" s="35">
        <v>7245</v>
      </c>
      <c r="V6" s="35">
        <v>9</v>
      </c>
      <c r="W6" s="32"/>
      <c r="X6" s="38">
        <f t="shared" si="1"/>
        <v>130934582</v>
      </c>
      <c r="Y6" s="35">
        <v>126970643</v>
      </c>
      <c r="Z6" s="35">
        <v>753518</v>
      </c>
      <c r="AA6" s="35">
        <v>1344258</v>
      </c>
      <c r="AB6" s="35">
        <v>106125</v>
      </c>
      <c r="AC6" s="35">
        <v>867053</v>
      </c>
      <c r="AD6" s="35">
        <v>88807</v>
      </c>
      <c r="AE6" s="35">
        <v>357978</v>
      </c>
      <c r="AF6" s="35">
        <v>44530</v>
      </c>
      <c r="AG6" s="35">
        <v>178259</v>
      </c>
      <c r="AH6" s="35">
        <v>27499</v>
      </c>
      <c r="AI6" s="35">
        <v>91879</v>
      </c>
      <c r="AJ6" s="35">
        <v>15933</v>
      </c>
      <c r="AK6" s="35">
        <v>49677</v>
      </c>
      <c r="AL6" s="35">
        <v>13451</v>
      </c>
      <c r="AM6" s="46">
        <v>13244</v>
      </c>
      <c r="AN6" s="46">
        <v>130</v>
      </c>
      <c r="AO6" s="46">
        <v>2481</v>
      </c>
      <c r="AP6" s="46">
        <v>16</v>
      </c>
      <c r="AQ6" s="46">
        <v>3215</v>
      </c>
      <c r="AR6" s="46">
        <v>30</v>
      </c>
      <c r="AS6" s="46">
        <v>2246</v>
      </c>
      <c r="AT6" s="46">
        <v>28</v>
      </c>
      <c r="AU6" s="46">
        <v>1490</v>
      </c>
      <c r="AV6" s="46">
        <v>22</v>
      </c>
      <c r="AW6" s="46">
        <v>911</v>
      </c>
      <c r="AX6" s="46">
        <v>36</v>
      </c>
      <c r="AY6" s="45">
        <v>1003</v>
      </c>
      <c r="AZ6" s="45">
        <v>120</v>
      </c>
      <c r="BB6" s="38">
        <f t="shared" si="2"/>
        <v>130934582</v>
      </c>
      <c r="BC6" s="35">
        <v>129718191</v>
      </c>
      <c r="BD6" s="35">
        <v>1020479</v>
      </c>
      <c r="BE6" s="35">
        <v>141556</v>
      </c>
      <c r="BF6" s="35">
        <v>29384</v>
      </c>
      <c r="BG6" s="35">
        <v>22676</v>
      </c>
      <c r="BH6" s="35">
        <v>226</v>
      </c>
      <c r="BI6" s="35">
        <v>1914</v>
      </c>
      <c r="BJ6" s="35">
        <v>156</v>
      </c>
      <c r="BL6" s="38">
        <f t="shared" si="3"/>
        <v>130934582</v>
      </c>
      <c r="BM6" s="35">
        <v>129718191</v>
      </c>
      <c r="BN6" s="35">
        <v>1020479</v>
      </c>
      <c r="BO6" s="35">
        <v>141556</v>
      </c>
      <c r="BP6" s="35">
        <v>29384</v>
      </c>
      <c r="BQ6" s="35">
        <v>22676</v>
      </c>
      <c r="BR6" s="35">
        <v>226</v>
      </c>
      <c r="BS6" s="35">
        <v>1914</v>
      </c>
      <c r="BT6" s="35">
        <v>156</v>
      </c>
    </row>
    <row r="7" spans="1:72" s="1" customFormat="1" x14ac:dyDescent="0.25">
      <c r="A7" s="31">
        <v>41578</v>
      </c>
      <c r="B7" s="38">
        <f t="shared" si="0"/>
        <v>134083944</v>
      </c>
      <c r="C7" s="35">
        <v>2119</v>
      </c>
      <c r="D7" s="35">
        <v>287</v>
      </c>
      <c r="E7" s="35">
        <v>2863431</v>
      </c>
      <c r="F7" s="35">
        <v>162903</v>
      </c>
      <c r="G7" s="35">
        <v>2641739</v>
      </c>
      <c r="H7" s="35">
        <v>296553</v>
      </c>
      <c r="I7" s="35">
        <v>347</v>
      </c>
      <c r="J7" s="35">
        <v>0</v>
      </c>
      <c r="K7" s="35">
        <v>127498766</v>
      </c>
      <c r="L7" s="35">
        <v>592784</v>
      </c>
      <c r="M7" s="35">
        <v>229</v>
      </c>
      <c r="N7" s="36">
        <v>0</v>
      </c>
      <c r="O7" s="35">
        <v>8120</v>
      </c>
      <c r="P7" s="35">
        <v>15</v>
      </c>
      <c r="Q7" s="35">
        <v>9110</v>
      </c>
      <c r="R7" s="35">
        <v>358</v>
      </c>
      <c r="S7" s="37">
        <v>0</v>
      </c>
      <c r="T7" s="35">
        <v>0</v>
      </c>
      <c r="U7" s="35">
        <v>7177</v>
      </c>
      <c r="V7" s="35">
        <v>6</v>
      </c>
      <c r="W7" s="32"/>
      <c r="X7" s="38">
        <f t="shared" si="1"/>
        <v>134083944</v>
      </c>
      <c r="Y7" s="35">
        <v>130133789</v>
      </c>
      <c r="Z7" s="35">
        <v>755521</v>
      </c>
      <c r="AA7" s="35">
        <v>1335342</v>
      </c>
      <c r="AB7" s="35">
        <v>106518</v>
      </c>
      <c r="AC7" s="35">
        <v>866596</v>
      </c>
      <c r="AD7" s="35">
        <v>88459</v>
      </c>
      <c r="AE7" s="35">
        <v>354096</v>
      </c>
      <c r="AF7" s="35">
        <v>44700</v>
      </c>
      <c r="AG7" s="35">
        <v>176837</v>
      </c>
      <c r="AH7" s="35">
        <v>27497</v>
      </c>
      <c r="AI7" s="35">
        <v>90717</v>
      </c>
      <c r="AJ7" s="35">
        <v>16100</v>
      </c>
      <c r="AK7" s="35">
        <v>49025</v>
      </c>
      <c r="AL7" s="35">
        <v>13732</v>
      </c>
      <c r="AM7" s="46">
        <v>13187</v>
      </c>
      <c r="AN7" s="46">
        <v>111</v>
      </c>
      <c r="AO7" s="46">
        <v>2495</v>
      </c>
      <c r="AP7" s="46">
        <v>21</v>
      </c>
      <c r="AQ7" s="46">
        <v>3216</v>
      </c>
      <c r="AR7" s="46">
        <v>33</v>
      </c>
      <c r="AS7" s="46">
        <v>2387</v>
      </c>
      <c r="AT7" s="46">
        <v>25</v>
      </c>
      <c r="AU7" s="46">
        <v>1463</v>
      </c>
      <c r="AV7" s="46">
        <v>30</v>
      </c>
      <c r="AW7" s="46">
        <v>920</v>
      </c>
      <c r="AX7" s="46">
        <v>36</v>
      </c>
      <c r="AY7" s="45">
        <v>968</v>
      </c>
      <c r="AZ7" s="45">
        <v>123</v>
      </c>
      <c r="BB7" s="38">
        <f t="shared" si="2"/>
        <v>134083944</v>
      </c>
      <c r="BC7" s="35">
        <v>132866660</v>
      </c>
      <c r="BD7" s="35">
        <v>1022695</v>
      </c>
      <c r="BE7" s="35">
        <v>139742</v>
      </c>
      <c r="BF7" s="35">
        <v>29832</v>
      </c>
      <c r="BG7" s="35">
        <v>22748</v>
      </c>
      <c r="BH7" s="35">
        <v>220</v>
      </c>
      <c r="BI7" s="35">
        <v>1888</v>
      </c>
      <c r="BJ7" s="35">
        <v>159</v>
      </c>
      <c r="BL7" s="38">
        <f t="shared" si="3"/>
        <v>134083944</v>
      </c>
      <c r="BM7" s="35">
        <v>132866660</v>
      </c>
      <c r="BN7" s="35">
        <v>1022695</v>
      </c>
      <c r="BO7" s="35">
        <v>139742</v>
      </c>
      <c r="BP7" s="35">
        <v>29832</v>
      </c>
      <c r="BQ7" s="35">
        <v>22748</v>
      </c>
      <c r="BR7" s="35">
        <v>220</v>
      </c>
      <c r="BS7" s="35">
        <v>1888</v>
      </c>
      <c r="BT7" s="35">
        <v>159</v>
      </c>
    </row>
    <row r="8" spans="1:72" s="1" customFormat="1" x14ac:dyDescent="0.25">
      <c r="A8" s="31">
        <v>41608</v>
      </c>
      <c r="B8" s="38">
        <f t="shared" si="0"/>
        <v>140510323</v>
      </c>
      <c r="C8" s="35">
        <v>2254</v>
      </c>
      <c r="D8" s="35">
        <v>283</v>
      </c>
      <c r="E8" s="35">
        <v>2891492</v>
      </c>
      <c r="F8" s="35">
        <v>161553</v>
      </c>
      <c r="G8" s="35">
        <v>2664813</v>
      </c>
      <c r="H8" s="35">
        <v>296200</v>
      </c>
      <c r="I8" s="35">
        <v>347</v>
      </c>
      <c r="J8" s="35">
        <v>0</v>
      </c>
      <c r="K8" s="35">
        <v>133873582</v>
      </c>
      <c r="L8" s="35">
        <v>594498</v>
      </c>
      <c r="M8" s="35">
        <v>205</v>
      </c>
      <c r="N8" s="36">
        <v>0</v>
      </c>
      <c r="O8" s="35">
        <v>8397</v>
      </c>
      <c r="P8" s="35">
        <v>12</v>
      </c>
      <c r="Q8" s="35">
        <v>9114</v>
      </c>
      <c r="R8" s="35">
        <v>357</v>
      </c>
      <c r="S8" s="37">
        <v>0</v>
      </c>
      <c r="T8" s="35">
        <v>0</v>
      </c>
      <c r="U8" s="35">
        <v>7210</v>
      </c>
      <c r="V8" s="35">
        <v>6</v>
      </c>
      <c r="W8" s="32"/>
      <c r="X8" s="38">
        <f t="shared" si="1"/>
        <v>140510323</v>
      </c>
      <c r="Y8" s="35">
        <v>136524381</v>
      </c>
      <c r="Z8" s="35">
        <v>754168</v>
      </c>
      <c r="AA8" s="35">
        <v>1350502</v>
      </c>
      <c r="AB8" s="35">
        <v>106391</v>
      </c>
      <c r="AC8" s="35">
        <v>876177</v>
      </c>
      <c r="AD8" s="35">
        <v>89088</v>
      </c>
      <c r="AE8" s="35">
        <v>359072</v>
      </c>
      <c r="AF8" s="35">
        <v>44832</v>
      </c>
      <c r="AG8" s="35">
        <v>180266</v>
      </c>
      <c r="AH8" s="35">
        <v>27896</v>
      </c>
      <c r="AI8" s="35">
        <v>92527</v>
      </c>
      <c r="AJ8" s="35">
        <v>16316</v>
      </c>
      <c r="AK8" s="35">
        <v>49563</v>
      </c>
      <c r="AL8" s="35">
        <v>13843</v>
      </c>
      <c r="AM8" s="46">
        <v>13168</v>
      </c>
      <c r="AN8" s="46">
        <v>110</v>
      </c>
      <c r="AO8" s="46">
        <v>2541</v>
      </c>
      <c r="AP8" s="46">
        <v>22</v>
      </c>
      <c r="AQ8" s="46">
        <v>3295</v>
      </c>
      <c r="AR8" s="46">
        <v>28</v>
      </c>
      <c r="AS8" s="46">
        <v>2506</v>
      </c>
      <c r="AT8" s="46">
        <v>24</v>
      </c>
      <c r="AU8" s="46">
        <v>1506</v>
      </c>
      <c r="AV8" s="46">
        <v>30</v>
      </c>
      <c r="AW8" s="46">
        <v>948</v>
      </c>
      <c r="AX8" s="46">
        <v>37</v>
      </c>
      <c r="AY8" s="45">
        <v>962</v>
      </c>
      <c r="AZ8" s="45">
        <v>124</v>
      </c>
      <c r="BB8" s="38">
        <f t="shared" si="2"/>
        <v>140510323</v>
      </c>
      <c r="BC8" s="35">
        <v>139290398</v>
      </c>
      <c r="BD8" s="35">
        <v>1022375</v>
      </c>
      <c r="BE8" s="35">
        <v>142090</v>
      </c>
      <c r="BF8" s="35">
        <v>30159</v>
      </c>
      <c r="BG8" s="35">
        <v>23016</v>
      </c>
      <c r="BH8" s="35">
        <v>214</v>
      </c>
      <c r="BI8" s="35">
        <v>1910</v>
      </c>
      <c r="BJ8" s="35">
        <v>161</v>
      </c>
      <c r="BL8" s="38">
        <f t="shared" si="3"/>
        <v>140510323</v>
      </c>
      <c r="BM8" s="35">
        <v>139290398</v>
      </c>
      <c r="BN8" s="35">
        <v>1022375</v>
      </c>
      <c r="BO8" s="35">
        <v>142090</v>
      </c>
      <c r="BP8" s="35">
        <v>30159</v>
      </c>
      <c r="BQ8" s="35">
        <v>23016</v>
      </c>
      <c r="BR8" s="35">
        <v>214</v>
      </c>
      <c r="BS8" s="35">
        <v>1910</v>
      </c>
      <c r="BT8" s="35">
        <v>161</v>
      </c>
    </row>
    <row r="9" spans="1:72" s="1" customFormat="1" x14ac:dyDescent="0.25">
      <c r="A9" s="31">
        <v>41639</v>
      </c>
      <c r="B9" s="38">
        <f t="shared" si="0"/>
        <v>147626510</v>
      </c>
      <c r="C9" s="35">
        <v>3825</v>
      </c>
      <c r="D9" s="35">
        <v>720</v>
      </c>
      <c r="E9" s="35">
        <v>2970623</v>
      </c>
      <c r="F9" s="35">
        <v>160026</v>
      </c>
      <c r="G9" s="35">
        <v>2646181</v>
      </c>
      <c r="H9" s="35">
        <v>294103</v>
      </c>
      <c r="I9" s="35">
        <v>288</v>
      </c>
      <c r="J9" s="35">
        <v>0</v>
      </c>
      <c r="K9" s="35">
        <v>140927755</v>
      </c>
      <c r="L9" s="35">
        <v>597070</v>
      </c>
      <c r="M9" s="35">
        <v>167</v>
      </c>
      <c r="N9" s="36">
        <v>0</v>
      </c>
      <c r="O9" s="35">
        <v>8565</v>
      </c>
      <c r="P9" s="35">
        <v>17</v>
      </c>
      <c r="Q9" s="35">
        <v>9295</v>
      </c>
      <c r="R9" s="35">
        <v>541</v>
      </c>
      <c r="S9" s="37">
        <v>0</v>
      </c>
      <c r="T9" s="35">
        <v>0</v>
      </c>
      <c r="U9" s="35">
        <v>7328</v>
      </c>
      <c r="V9" s="35">
        <v>6</v>
      </c>
      <c r="W9" s="32"/>
      <c r="X9" s="38">
        <f t="shared" si="1"/>
        <v>147626510</v>
      </c>
      <c r="Y9" s="35">
        <v>143499331</v>
      </c>
      <c r="Z9" s="35">
        <v>750903</v>
      </c>
      <c r="AA9" s="35">
        <v>1398415</v>
      </c>
      <c r="AB9" s="35">
        <v>105653</v>
      </c>
      <c r="AC9" s="35">
        <v>926425</v>
      </c>
      <c r="AD9" s="35">
        <v>89827</v>
      </c>
      <c r="AE9" s="35">
        <v>383342</v>
      </c>
      <c r="AF9" s="35">
        <v>45819</v>
      </c>
      <c r="AG9" s="35">
        <v>189088</v>
      </c>
      <c r="AH9" s="35">
        <v>28317</v>
      </c>
      <c r="AI9" s="35">
        <v>99887</v>
      </c>
      <c r="AJ9" s="35">
        <v>17017</v>
      </c>
      <c r="AK9" s="35">
        <v>52184</v>
      </c>
      <c r="AL9" s="35">
        <v>14383</v>
      </c>
      <c r="AM9" s="46">
        <v>13441</v>
      </c>
      <c r="AN9" s="46">
        <v>241</v>
      </c>
      <c r="AO9" s="46">
        <v>2489</v>
      </c>
      <c r="AP9" s="46">
        <v>25</v>
      </c>
      <c r="AQ9" s="46">
        <v>3408</v>
      </c>
      <c r="AR9" s="46">
        <v>39</v>
      </c>
      <c r="AS9" s="46">
        <v>2605</v>
      </c>
      <c r="AT9" s="46">
        <v>43</v>
      </c>
      <c r="AU9" s="46">
        <v>1525</v>
      </c>
      <c r="AV9" s="46">
        <v>39</v>
      </c>
      <c r="AW9" s="46">
        <v>963</v>
      </c>
      <c r="AX9" s="46">
        <v>45</v>
      </c>
      <c r="AY9" s="45">
        <v>924</v>
      </c>
      <c r="AZ9" s="45">
        <v>132</v>
      </c>
      <c r="BB9" s="38">
        <f t="shared" si="2"/>
        <v>147626510</v>
      </c>
      <c r="BC9" s="35">
        <v>146396601</v>
      </c>
      <c r="BD9" s="35">
        <v>1020519</v>
      </c>
      <c r="BE9" s="35">
        <v>152071</v>
      </c>
      <c r="BF9" s="35">
        <v>31400</v>
      </c>
      <c r="BG9" s="35">
        <v>23468</v>
      </c>
      <c r="BH9" s="35">
        <v>387</v>
      </c>
      <c r="BI9" s="35">
        <v>1887</v>
      </c>
      <c r="BJ9" s="35">
        <v>177</v>
      </c>
      <c r="BL9" s="38">
        <f t="shared" si="3"/>
        <v>147626510</v>
      </c>
      <c r="BM9" s="35">
        <v>146396601</v>
      </c>
      <c r="BN9" s="35">
        <v>1020519</v>
      </c>
      <c r="BO9" s="35">
        <v>152071</v>
      </c>
      <c r="BP9" s="35">
        <v>31400</v>
      </c>
      <c r="BQ9" s="35">
        <v>23468</v>
      </c>
      <c r="BR9" s="35">
        <v>387</v>
      </c>
      <c r="BS9" s="35">
        <v>1887</v>
      </c>
      <c r="BT9" s="35">
        <v>177</v>
      </c>
    </row>
    <row r="10" spans="1:72" s="1" customFormat="1" x14ac:dyDescent="0.25">
      <c r="A10" s="31">
        <v>41670</v>
      </c>
      <c r="B10" s="38">
        <f t="shared" si="0"/>
        <v>149530751</v>
      </c>
      <c r="C10" s="35">
        <v>2185</v>
      </c>
      <c r="D10" s="35">
        <v>262</v>
      </c>
      <c r="E10" s="35">
        <v>3001410</v>
      </c>
      <c r="F10" s="35">
        <v>161288</v>
      </c>
      <c r="G10" s="35">
        <v>2651267</v>
      </c>
      <c r="H10" s="35">
        <v>294538</v>
      </c>
      <c r="I10" s="35">
        <v>238</v>
      </c>
      <c r="J10" s="35">
        <v>0</v>
      </c>
      <c r="K10" s="35">
        <v>142794117</v>
      </c>
      <c r="L10" s="35">
        <v>598869</v>
      </c>
      <c r="M10" s="35">
        <v>145</v>
      </c>
      <c r="N10" s="36">
        <v>0</v>
      </c>
      <c r="O10" s="35">
        <v>9165</v>
      </c>
      <c r="P10" s="35">
        <v>18</v>
      </c>
      <c r="Q10" s="35">
        <v>9508</v>
      </c>
      <c r="R10" s="35">
        <v>373</v>
      </c>
      <c r="S10" s="37">
        <v>6</v>
      </c>
      <c r="T10" s="35">
        <v>0</v>
      </c>
      <c r="U10" s="35">
        <v>7356</v>
      </c>
      <c r="V10" s="35">
        <v>6</v>
      </c>
      <c r="W10" s="32"/>
      <c r="X10" s="38">
        <f t="shared" si="1"/>
        <v>149530751</v>
      </c>
      <c r="Y10" s="35">
        <v>145450844</v>
      </c>
      <c r="Z10" s="35">
        <v>750814</v>
      </c>
      <c r="AA10" s="35">
        <v>1386330</v>
      </c>
      <c r="AB10" s="35">
        <v>106603</v>
      </c>
      <c r="AC10" s="35">
        <v>907209</v>
      </c>
      <c r="AD10" s="35">
        <v>91098</v>
      </c>
      <c r="AE10" s="35">
        <v>375082</v>
      </c>
      <c r="AF10" s="35">
        <v>46163</v>
      </c>
      <c r="AG10" s="35">
        <v>183974</v>
      </c>
      <c r="AH10" s="35">
        <v>28641</v>
      </c>
      <c r="AI10" s="35">
        <v>95721</v>
      </c>
      <c r="AJ10" s="35">
        <v>17149</v>
      </c>
      <c r="AK10" s="35">
        <v>50057</v>
      </c>
      <c r="AL10" s="35">
        <v>14489</v>
      </c>
      <c r="AM10" s="46">
        <v>13749</v>
      </c>
      <c r="AN10" s="46">
        <v>116</v>
      </c>
      <c r="AO10" s="46">
        <v>2884</v>
      </c>
      <c r="AP10" s="46">
        <v>19</v>
      </c>
      <c r="AQ10" s="46">
        <v>3439</v>
      </c>
      <c r="AR10" s="46">
        <v>30</v>
      </c>
      <c r="AS10" s="46">
        <v>2790</v>
      </c>
      <c r="AT10" s="46">
        <v>31</v>
      </c>
      <c r="AU10" s="46">
        <v>1419</v>
      </c>
      <c r="AV10" s="46">
        <v>32</v>
      </c>
      <c r="AW10" s="46">
        <v>1102</v>
      </c>
      <c r="AX10" s="46">
        <v>42</v>
      </c>
      <c r="AY10" s="45">
        <v>797</v>
      </c>
      <c r="AZ10" s="45">
        <v>127</v>
      </c>
      <c r="BB10" s="38">
        <f t="shared" si="2"/>
        <v>149530751</v>
      </c>
      <c r="BC10" s="35">
        <v>148303439</v>
      </c>
      <c r="BD10" s="35">
        <v>1023319</v>
      </c>
      <c r="BE10" s="35">
        <v>145778</v>
      </c>
      <c r="BF10" s="35">
        <v>31638</v>
      </c>
      <c r="BG10" s="35">
        <v>24281</v>
      </c>
      <c r="BH10" s="35">
        <v>228</v>
      </c>
      <c r="BI10" s="35">
        <v>1899</v>
      </c>
      <c r="BJ10" s="35">
        <v>169</v>
      </c>
      <c r="BL10" s="38">
        <f t="shared" si="3"/>
        <v>149530751</v>
      </c>
      <c r="BM10" s="35">
        <v>148303439</v>
      </c>
      <c r="BN10" s="35">
        <v>1023319</v>
      </c>
      <c r="BO10" s="35">
        <v>145778</v>
      </c>
      <c r="BP10" s="35">
        <v>31638</v>
      </c>
      <c r="BQ10" s="35">
        <v>24281</v>
      </c>
      <c r="BR10" s="35">
        <v>228</v>
      </c>
      <c r="BS10" s="35">
        <v>1899</v>
      </c>
      <c r="BT10" s="35">
        <v>169</v>
      </c>
    </row>
    <row r="11" spans="1:72" s="1" customFormat="1" x14ac:dyDescent="0.25">
      <c r="A11" s="31">
        <v>41698</v>
      </c>
      <c r="B11" s="38">
        <f t="shared" si="0"/>
        <v>150736550</v>
      </c>
      <c r="C11" s="35">
        <v>2638</v>
      </c>
      <c r="D11" s="35">
        <v>270</v>
      </c>
      <c r="E11" s="35">
        <v>3016263</v>
      </c>
      <c r="F11" s="35">
        <v>162425</v>
      </c>
      <c r="G11" s="35">
        <v>2665648</v>
      </c>
      <c r="H11" s="35">
        <v>295044</v>
      </c>
      <c r="I11" s="35">
        <v>221</v>
      </c>
      <c r="J11" s="35">
        <v>0</v>
      </c>
      <c r="K11" s="35">
        <v>143963058</v>
      </c>
      <c r="L11" s="35">
        <v>604502</v>
      </c>
      <c r="M11" s="35">
        <v>185</v>
      </c>
      <c r="N11" s="36">
        <v>0</v>
      </c>
      <c r="O11" s="35">
        <v>9195</v>
      </c>
      <c r="P11" s="35">
        <v>17</v>
      </c>
      <c r="Q11" s="35">
        <v>9323</v>
      </c>
      <c r="R11" s="35">
        <v>363</v>
      </c>
      <c r="S11" s="37">
        <v>6</v>
      </c>
      <c r="T11" s="35">
        <v>0</v>
      </c>
      <c r="U11" s="35">
        <v>7385</v>
      </c>
      <c r="V11" s="35">
        <v>7</v>
      </c>
      <c r="W11" s="32"/>
      <c r="X11" s="38">
        <f t="shared" si="1"/>
        <v>150736550</v>
      </c>
      <c r="Y11" s="35">
        <v>146651303</v>
      </c>
      <c r="Z11" s="35">
        <v>757381</v>
      </c>
      <c r="AA11" s="35">
        <v>1385706</v>
      </c>
      <c r="AB11" s="35">
        <v>107661</v>
      </c>
      <c r="AC11" s="35">
        <v>907823</v>
      </c>
      <c r="AD11" s="35">
        <v>90883</v>
      </c>
      <c r="AE11" s="35">
        <v>374346</v>
      </c>
      <c r="AF11" s="35">
        <v>46011</v>
      </c>
      <c r="AG11" s="35">
        <v>183166</v>
      </c>
      <c r="AH11" s="35">
        <v>28702</v>
      </c>
      <c r="AI11" s="35">
        <v>95336</v>
      </c>
      <c r="AJ11" s="35">
        <v>17196</v>
      </c>
      <c r="AK11" s="35">
        <v>50148</v>
      </c>
      <c r="AL11" s="35">
        <v>14407</v>
      </c>
      <c r="AM11" s="46">
        <v>13826</v>
      </c>
      <c r="AN11" s="46">
        <v>110</v>
      </c>
      <c r="AO11" s="46">
        <v>2751</v>
      </c>
      <c r="AP11" s="46">
        <v>22</v>
      </c>
      <c r="AQ11" s="46">
        <v>3529</v>
      </c>
      <c r="AR11" s="46">
        <v>33</v>
      </c>
      <c r="AS11" s="46">
        <v>2728</v>
      </c>
      <c r="AT11" s="46">
        <v>33</v>
      </c>
      <c r="AU11" s="46">
        <v>1339</v>
      </c>
      <c r="AV11" s="46">
        <v>30</v>
      </c>
      <c r="AW11" s="46">
        <v>1080</v>
      </c>
      <c r="AX11" s="46">
        <v>37</v>
      </c>
      <c r="AY11" s="45">
        <v>841</v>
      </c>
      <c r="AZ11" s="45">
        <v>122</v>
      </c>
      <c r="BB11" s="38">
        <f t="shared" si="2"/>
        <v>150736550</v>
      </c>
      <c r="BC11" s="35">
        <v>149502344</v>
      </c>
      <c r="BD11" s="35">
        <v>1030638</v>
      </c>
      <c r="BE11" s="35">
        <v>145484</v>
      </c>
      <c r="BF11" s="35">
        <v>31603</v>
      </c>
      <c r="BG11" s="35">
        <v>24173</v>
      </c>
      <c r="BH11" s="35">
        <v>228</v>
      </c>
      <c r="BI11" s="35">
        <v>1921</v>
      </c>
      <c r="BJ11" s="35">
        <v>159</v>
      </c>
      <c r="BL11" s="38">
        <f t="shared" si="3"/>
        <v>150736550</v>
      </c>
      <c r="BM11" s="35">
        <v>149502344</v>
      </c>
      <c r="BN11" s="35">
        <v>1030638</v>
      </c>
      <c r="BO11" s="35">
        <v>145484</v>
      </c>
      <c r="BP11" s="35">
        <v>31603</v>
      </c>
      <c r="BQ11" s="35">
        <v>24173</v>
      </c>
      <c r="BR11" s="35">
        <v>228</v>
      </c>
      <c r="BS11" s="35">
        <v>1921</v>
      </c>
      <c r="BT11" s="35">
        <v>159</v>
      </c>
    </row>
    <row r="12" spans="1:72" s="1" customFormat="1" x14ac:dyDescent="0.25">
      <c r="A12" s="31">
        <v>41729</v>
      </c>
      <c r="B12" s="38">
        <f t="shared" si="0"/>
        <v>148368994</v>
      </c>
      <c r="C12" s="35">
        <v>4213</v>
      </c>
      <c r="D12" s="35">
        <v>254</v>
      </c>
      <c r="E12" s="35">
        <v>3040342</v>
      </c>
      <c r="F12" s="35">
        <v>165029</v>
      </c>
      <c r="G12" s="35">
        <v>2678766</v>
      </c>
      <c r="H12" s="35">
        <v>295535</v>
      </c>
      <c r="I12" s="35">
        <v>211</v>
      </c>
      <c r="J12" s="35">
        <v>0</v>
      </c>
      <c r="K12" s="35">
        <v>141545663</v>
      </c>
      <c r="L12" s="35">
        <v>612848</v>
      </c>
      <c r="M12" s="35">
        <v>240</v>
      </c>
      <c r="N12" s="36">
        <v>0</v>
      </c>
      <c r="O12" s="35">
        <v>9095</v>
      </c>
      <c r="P12" s="35">
        <v>18</v>
      </c>
      <c r="Q12" s="35">
        <v>9082</v>
      </c>
      <c r="R12" s="35">
        <v>369</v>
      </c>
      <c r="S12" s="37">
        <v>16</v>
      </c>
      <c r="T12" s="35">
        <v>0</v>
      </c>
      <c r="U12" s="35">
        <v>7307</v>
      </c>
      <c r="V12" s="35">
        <v>6</v>
      </c>
      <c r="W12" s="32"/>
      <c r="X12" s="38">
        <f t="shared" si="1"/>
        <v>148368994</v>
      </c>
      <c r="Y12" s="35">
        <v>144264315</v>
      </c>
      <c r="Z12" s="35">
        <v>764624</v>
      </c>
      <c r="AA12" s="35">
        <v>1397451</v>
      </c>
      <c r="AB12" s="35">
        <v>108210</v>
      </c>
      <c r="AC12" s="35">
        <v>910251</v>
      </c>
      <c r="AD12" s="35">
        <v>91265</v>
      </c>
      <c r="AE12" s="35">
        <v>369922</v>
      </c>
      <c r="AF12" s="35">
        <v>46211</v>
      </c>
      <c r="AG12" s="35">
        <v>181670</v>
      </c>
      <c r="AH12" s="35">
        <v>31764</v>
      </c>
      <c r="AI12" s="35">
        <v>94908</v>
      </c>
      <c r="AJ12" s="35">
        <v>17123</v>
      </c>
      <c r="AK12" s="35">
        <v>50678</v>
      </c>
      <c r="AL12" s="35">
        <v>14469</v>
      </c>
      <c r="AM12" s="46">
        <v>13690</v>
      </c>
      <c r="AN12" s="46">
        <v>111</v>
      </c>
      <c r="AO12" s="46">
        <v>2794</v>
      </c>
      <c r="AP12" s="46">
        <v>31</v>
      </c>
      <c r="AQ12" s="46">
        <v>3444</v>
      </c>
      <c r="AR12" s="46">
        <v>34</v>
      </c>
      <c r="AS12" s="46">
        <v>2631</v>
      </c>
      <c r="AT12" s="46">
        <v>31</v>
      </c>
      <c r="AU12" s="46">
        <v>1258</v>
      </c>
      <c r="AV12" s="46">
        <v>24</v>
      </c>
      <c r="AW12" s="46">
        <v>992</v>
      </c>
      <c r="AX12" s="46">
        <v>38</v>
      </c>
      <c r="AY12" s="45">
        <v>931</v>
      </c>
      <c r="AZ12" s="45">
        <v>124</v>
      </c>
      <c r="BB12" s="38">
        <f t="shared" si="2"/>
        <v>148368994</v>
      </c>
      <c r="BC12" s="35">
        <v>147123609</v>
      </c>
      <c r="BD12" s="35">
        <v>1042074</v>
      </c>
      <c r="BE12" s="35">
        <v>145586</v>
      </c>
      <c r="BF12" s="35">
        <v>31592</v>
      </c>
      <c r="BG12" s="35">
        <v>23817</v>
      </c>
      <c r="BH12" s="35">
        <v>231</v>
      </c>
      <c r="BI12" s="35">
        <v>1923</v>
      </c>
      <c r="BJ12" s="35">
        <v>162</v>
      </c>
      <c r="BL12" s="38">
        <f t="shared" si="3"/>
        <v>148368994</v>
      </c>
      <c r="BM12" s="35">
        <v>147123609</v>
      </c>
      <c r="BN12" s="35">
        <v>1042074</v>
      </c>
      <c r="BO12" s="35">
        <v>145586</v>
      </c>
      <c r="BP12" s="35">
        <v>31592</v>
      </c>
      <c r="BQ12" s="35">
        <v>23817</v>
      </c>
      <c r="BR12" s="35">
        <v>231</v>
      </c>
      <c r="BS12" s="35">
        <v>1923</v>
      </c>
      <c r="BT12" s="35">
        <v>162</v>
      </c>
    </row>
    <row r="13" spans="1:72" s="1" customFormat="1" x14ac:dyDescent="0.25">
      <c r="A13" s="31">
        <v>41759</v>
      </c>
      <c r="B13" s="38">
        <f t="shared" si="0"/>
        <v>150569713</v>
      </c>
      <c r="C13" s="35">
        <v>2590</v>
      </c>
      <c r="D13" s="35">
        <v>285</v>
      </c>
      <c r="E13" s="35">
        <v>3062432</v>
      </c>
      <c r="F13" s="35">
        <v>165018</v>
      </c>
      <c r="G13" s="35">
        <v>2701086</v>
      </c>
      <c r="H13" s="35">
        <v>295493</v>
      </c>
      <c r="I13" s="35">
        <v>226</v>
      </c>
      <c r="J13" s="35">
        <v>0</v>
      </c>
      <c r="K13" s="35">
        <v>143702834</v>
      </c>
      <c r="L13" s="35">
        <v>613614</v>
      </c>
      <c r="M13" s="35">
        <v>241</v>
      </c>
      <c r="N13" s="36">
        <v>0</v>
      </c>
      <c r="O13" s="35">
        <v>9072</v>
      </c>
      <c r="P13" s="35">
        <v>16</v>
      </c>
      <c r="Q13" s="35">
        <v>9164</v>
      </c>
      <c r="R13" s="35">
        <v>373</v>
      </c>
      <c r="S13" s="37">
        <v>14</v>
      </c>
      <c r="T13" s="35">
        <v>0</v>
      </c>
      <c r="U13" s="35">
        <v>7248</v>
      </c>
      <c r="V13" s="35">
        <v>7</v>
      </c>
      <c r="W13" s="32"/>
      <c r="X13" s="38">
        <f t="shared" si="1"/>
        <v>150569713</v>
      </c>
      <c r="Y13" s="35">
        <v>146461723</v>
      </c>
      <c r="Z13" s="35">
        <v>766030</v>
      </c>
      <c r="AA13" s="35">
        <v>1396191</v>
      </c>
      <c r="AB13" s="35">
        <v>108813</v>
      </c>
      <c r="AC13" s="35">
        <v>907158</v>
      </c>
      <c r="AD13" s="35">
        <v>92047</v>
      </c>
      <c r="AE13" s="35">
        <v>373892</v>
      </c>
      <c r="AF13" s="35">
        <v>46413</v>
      </c>
      <c r="AG13" s="35">
        <v>183064</v>
      </c>
      <c r="AH13" s="35">
        <v>28946</v>
      </c>
      <c r="AI13" s="35">
        <v>95663</v>
      </c>
      <c r="AJ13" s="35">
        <v>17655</v>
      </c>
      <c r="AK13" s="35">
        <v>51477</v>
      </c>
      <c r="AL13" s="35">
        <v>14506</v>
      </c>
      <c r="AM13" s="46">
        <v>13821</v>
      </c>
      <c r="AN13" s="46">
        <v>113</v>
      </c>
      <c r="AO13" s="46">
        <v>2896</v>
      </c>
      <c r="AP13" s="46">
        <v>24</v>
      </c>
      <c r="AQ13" s="46">
        <v>3383</v>
      </c>
      <c r="AR13" s="46">
        <v>38</v>
      </c>
      <c r="AS13" s="46">
        <v>2523</v>
      </c>
      <c r="AT13" s="46">
        <v>30</v>
      </c>
      <c r="AU13" s="46">
        <v>1236</v>
      </c>
      <c r="AV13" s="46">
        <v>26</v>
      </c>
      <c r="AW13" s="46">
        <v>954</v>
      </c>
      <c r="AX13" s="46">
        <v>33</v>
      </c>
      <c r="AY13" s="45">
        <v>926</v>
      </c>
      <c r="AZ13" s="45">
        <v>132</v>
      </c>
      <c r="BB13" s="38">
        <f t="shared" si="2"/>
        <v>150569713</v>
      </c>
      <c r="BC13" s="35">
        <v>149322028</v>
      </c>
      <c r="BD13" s="35">
        <v>1042249</v>
      </c>
      <c r="BE13" s="35">
        <v>147140</v>
      </c>
      <c r="BF13" s="35">
        <v>32161</v>
      </c>
      <c r="BG13" s="35">
        <v>23859</v>
      </c>
      <c r="BH13" s="35">
        <v>231</v>
      </c>
      <c r="BI13" s="35">
        <v>1880</v>
      </c>
      <c r="BJ13" s="35">
        <v>165</v>
      </c>
      <c r="BL13" s="38">
        <f t="shared" si="3"/>
        <v>150569713</v>
      </c>
      <c r="BM13" s="35">
        <v>149322028</v>
      </c>
      <c r="BN13" s="35">
        <v>1042249</v>
      </c>
      <c r="BO13" s="35">
        <v>147140</v>
      </c>
      <c r="BP13" s="35">
        <v>32161</v>
      </c>
      <c r="BQ13" s="35">
        <v>23859</v>
      </c>
      <c r="BR13" s="35">
        <v>231</v>
      </c>
      <c r="BS13" s="35">
        <v>1880</v>
      </c>
      <c r="BT13" s="35">
        <v>165</v>
      </c>
    </row>
    <row r="14" spans="1:72" s="1" customFormat="1" x14ac:dyDescent="0.25">
      <c r="A14" s="31">
        <v>41790</v>
      </c>
      <c r="B14" s="38">
        <f t="shared" si="0"/>
        <v>151524434</v>
      </c>
      <c r="C14" s="35">
        <v>2747</v>
      </c>
      <c r="D14" s="35">
        <v>289</v>
      </c>
      <c r="E14" s="35">
        <v>3075247</v>
      </c>
      <c r="F14" s="35">
        <v>165587</v>
      </c>
      <c r="G14" s="35">
        <v>2690526</v>
      </c>
      <c r="H14" s="35">
        <v>295671</v>
      </c>
      <c r="I14" s="35">
        <v>199</v>
      </c>
      <c r="J14" s="35">
        <v>0</v>
      </c>
      <c r="K14" s="35">
        <v>144646120</v>
      </c>
      <c r="L14" s="35">
        <v>621467</v>
      </c>
      <c r="M14" s="35">
        <v>232</v>
      </c>
      <c r="N14" s="36">
        <v>0</v>
      </c>
      <c r="O14" s="35">
        <v>9006</v>
      </c>
      <c r="P14" s="35">
        <v>11</v>
      </c>
      <c r="Q14" s="35">
        <v>9615</v>
      </c>
      <c r="R14" s="35">
        <v>408</v>
      </c>
      <c r="S14" s="37">
        <v>20</v>
      </c>
      <c r="T14" s="35">
        <v>0</v>
      </c>
      <c r="U14" s="35">
        <v>7283</v>
      </c>
      <c r="V14" s="35">
        <v>6</v>
      </c>
      <c r="W14" s="32"/>
      <c r="X14" s="38">
        <f t="shared" si="1"/>
        <v>151524434</v>
      </c>
      <c r="Y14" s="35">
        <v>147400451</v>
      </c>
      <c r="Z14" s="35">
        <v>772253</v>
      </c>
      <c r="AA14" s="35">
        <v>1393597</v>
      </c>
      <c r="AB14" s="35">
        <v>109430</v>
      </c>
      <c r="AC14" s="35">
        <v>909423</v>
      </c>
      <c r="AD14" s="35">
        <v>92971</v>
      </c>
      <c r="AE14" s="35">
        <v>376507</v>
      </c>
      <c r="AF14" s="35">
        <v>46969</v>
      </c>
      <c r="AG14" s="35">
        <v>185725</v>
      </c>
      <c r="AH14" s="35">
        <v>28988</v>
      </c>
      <c r="AI14" s="35">
        <v>96626</v>
      </c>
      <c r="AJ14" s="35">
        <v>17783</v>
      </c>
      <c r="AK14" s="35">
        <v>52510</v>
      </c>
      <c r="AL14" s="35">
        <v>14620</v>
      </c>
      <c r="AM14" s="46">
        <v>14562</v>
      </c>
      <c r="AN14" s="46">
        <v>150</v>
      </c>
      <c r="AO14" s="46">
        <v>2933</v>
      </c>
      <c r="AP14" s="46">
        <v>22</v>
      </c>
      <c r="AQ14" s="46">
        <v>3301</v>
      </c>
      <c r="AR14" s="46">
        <v>33</v>
      </c>
      <c r="AS14" s="46">
        <v>2357</v>
      </c>
      <c r="AT14" s="46">
        <v>26</v>
      </c>
      <c r="AU14" s="46">
        <v>1151</v>
      </c>
      <c r="AV14" s="46">
        <v>25</v>
      </c>
      <c r="AW14" s="46">
        <v>923</v>
      </c>
      <c r="AX14" s="46">
        <v>33</v>
      </c>
      <c r="AY14" s="45">
        <v>929</v>
      </c>
      <c r="AZ14" s="45">
        <v>136</v>
      </c>
      <c r="BB14" s="38">
        <f t="shared" si="2"/>
        <v>151524434</v>
      </c>
      <c r="BC14" s="35">
        <v>150265703</v>
      </c>
      <c r="BD14" s="35">
        <v>1050611</v>
      </c>
      <c r="BE14" s="35">
        <v>149136</v>
      </c>
      <c r="BF14" s="35">
        <v>32403</v>
      </c>
      <c r="BG14" s="35">
        <v>24304</v>
      </c>
      <c r="BH14" s="35">
        <v>256</v>
      </c>
      <c r="BI14" s="35">
        <v>1852</v>
      </c>
      <c r="BJ14" s="35">
        <v>169</v>
      </c>
      <c r="BL14" s="38">
        <f t="shared" si="3"/>
        <v>151524434</v>
      </c>
      <c r="BM14" s="35">
        <v>150265703</v>
      </c>
      <c r="BN14" s="35">
        <v>1050611</v>
      </c>
      <c r="BO14" s="35">
        <v>149136</v>
      </c>
      <c r="BP14" s="35">
        <v>32403</v>
      </c>
      <c r="BQ14" s="35">
        <v>24304</v>
      </c>
      <c r="BR14" s="35">
        <v>256</v>
      </c>
      <c r="BS14" s="35">
        <v>1852</v>
      </c>
      <c r="BT14" s="35">
        <v>169</v>
      </c>
    </row>
    <row r="15" spans="1:72" s="1" customFormat="1" x14ac:dyDescent="0.25">
      <c r="A15" s="31">
        <v>41820</v>
      </c>
      <c r="B15" s="38">
        <f t="shared" si="0"/>
        <v>152393228</v>
      </c>
      <c r="C15" s="35">
        <v>3282</v>
      </c>
      <c r="D15" s="35">
        <v>292</v>
      </c>
      <c r="E15" s="35">
        <v>3094290</v>
      </c>
      <c r="F15" s="35">
        <v>163869</v>
      </c>
      <c r="G15" s="35">
        <v>2753586</v>
      </c>
      <c r="H15" s="35">
        <v>296516</v>
      </c>
      <c r="I15" s="35">
        <v>186</v>
      </c>
      <c r="J15" s="35">
        <v>0</v>
      </c>
      <c r="K15" s="35">
        <v>145429323</v>
      </c>
      <c r="L15" s="35">
        <v>625224</v>
      </c>
      <c r="M15" s="35">
        <v>295</v>
      </c>
      <c r="N15" s="36">
        <v>0</v>
      </c>
      <c r="O15" s="35">
        <v>8900</v>
      </c>
      <c r="P15" s="35">
        <v>10</v>
      </c>
      <c r="Q15" s="35">
        <v>9682</v>
      </c>
      <c r="R15" s="35">
        <v>411</v>
      </c>
      <c r="S15" s="37">
        <v>19</v>
      </c>
      <c r="T15" s="35">
        <v>0</v>
      </c>
      <c r="U15" s="35">
        <v>7337</v>
      </c>
      <c r="V15" s="35">
        <v>6</v>
      </c>
      <c r="W15" s="32"/>
      <c r="X15" s="38">
        <f t="shared" si="1"/>
        <v>152393228</v>
      </c>
      <c r="Y15" s="35">
        <v>148231164</v>
      </c>
      <c r="Z15" s="35">
        <v>779123</v>
      </c>
      <c r="AA15" s="35">
        <v>1399334</v>
      </c>
      <c r="AB15" s="35">
        <v>107581</v>
      </c>
      <c r="AC15" s="35">
        <v>920336</v>
      </c>
      <c r="AD15" s="35">
        <v>91731</v>
      </c>
      <c r="AE15" s="35">
        <v>383829</v>
      </c>
      <c r="AF15" s="35">
        <v>46311</v>
      </c>
      <c r="AG15" s="35">
        <v>191038</v>
      </c>
      <c r="AH15" s="35">
        <v>28888</v>
      </c>
      <c r="AI15" s="35">
        <v>100381</v>
      </c>
      <c r="AJ15" s="35">
        <v>17558</v>
      </c>
      <c r="AK15" s="35">
        <v>54585</v>
      </c>
      <c r="AL15" s="35">
        <v>14709</v>
      </c>
      <c r="AM15" s="46">
        <v>15105</v>
      </c>
      <c r="AN15" s="46">
        <v>154</v>
      </c>
      <c r="AO15" s="46">
        <v>2812</v>
      </c>
      <c r="AP15" s="46">
        <v>25</v>
      </c>
      <c r="AQ15" s="46">
        <v>3129</v>
      </c>
      <c r="AR15" s="46">
        <v>35</v>
      </c>
      <c r="AS15" s="46">
        <v>2150</v>
      </c>
      <c r="AT15" s="46">
        <v>28</v>
      </c>
      <c r="AU15" s="46">
        <v>1140</v>
      </c>
      <c r="AV15" s="46">
        <v>22</v>
      </c>
      <c r="AW15" s="46">
        <v>889</v>
      </c>
      <c r="AX15" s="46">
        <v>33</v>
      </c>
      <c r="AY15" s="45">
        <v>1008</v>
      </c>
      <c r="AZ15" s="45">
        <v>130</v>
      </c>
      <c r="BB15" s="38">
        <f t="shared" si="2"/>
        <v>152393228</v>
      </c>
      <c r="BC15" s="35">
        <v>151125701</v>
      </c>
      <c r="BD15" s="35">
        <v>1053634</v>
      </c>
      <c r="BE15" s="35">
        <v>154966</v>
      </c>
      <c r="BF15" s="35">
        <v>32267</v>
      </c>
      <c r="BG15" s="35">
        <v>24336</v>
      </c>
      <c r="BH15" s="35">
        <v>264</v>
      </c>
      <c r="BI15" s="35">
        <v>1897</v>
      </c>
      <c r="BJ15" s="35">
        <v>163</v>
      </c>
      <c r="BL15" s="38">
        <f t="shared" si="3"/>
        <v>152393228</v>
      </c>
      <c r="BM15" s="35">
        <v>151125701</v>
      </c>
      <c r="BN15" s="35">
        <v>1053634</v>
      </c>
      <c r="BO15" s="35">
        <v>154966</v>
      </c>
      <c r="BP15" s="35">
        <v>32267</v>
      </c>
      <c r="BQ15" s="35">
        <v>24336</v>
      </c>
      <c r="BR15" s="35">
        <v>264</v>
      </c>
      <c r="BS15" s="35">
        <v>1897</v>
      </c>
      <c r="BT15" s="35">
        <v>163</v>
      </c>
    </row>
    <row r="16" spans="1:72" s="1" customFormat="1" x14ac:dyDescent="0.25">
      <c r="A16" s="31">
        <v>41851</v>
      </c>
      <c r="B16" s="38">
        <f t="shared" si="0"/>
        <v>152873513</v>
      </c>
      <c r="C16" s="35">
        <v>3567</v>
      </c>
      <c r="D16" s="35">
        <v>290</v>
      </c>
      <c r="E16" s="35">
        <v>3136228</v>
      </c>
      <c r="F16" s="35">
        <v>163900</v>
      </c>
      <c r="G16" s="35">
        <v>2727212</v>
      </c>
      <c r="H16" s="35">
        <v>263139</v>
      </c>
      <c r="I16" s="35">
        <v>168</v>
      </c>
      <c r="J16" s="35">
        <v>0</v>
      </c>
      <c r="K16" s="35">
        <v>145900325</v>
      </c>
      <c r="L16" s="35">
        <v>652370</v>
      </c>
      <c r="M16" s="35">
        <v>140</v>
      </c>
      <c r="N16" s="36">
        <v>0</v>
      </c>
      <c r="O16" s="35">
        <v>8963</v>
      </c>
      <c r="P16" s="35">
        <v>12</v>
      </c>
      <c r="Q16" s="35">
        <v>9313</v>
      </c>
      <c r="R16" s="35">
        <v>367</v>
      </c>
      <c r="S16" s="37">
        <v>21</v>
      </c>
      <c r="T16" s="35">
        <v>0</v>
      </c>
      <c r="U16" s="35">
        <v>7488</v>
      </c>
      <c r="V16" s="35">
        <v>10</v>
      </c>
      <c r="W16" s="32"/>
      <c r="X16" s="38">
        <f t="shared" si="1"/>
        <v>152873513</v>
      </c>
      <c r="Y16" s="35">
        <v>148639778</v>
      </c>
      <c r="Z16" s="35">
        <v>772657</v>
      </c>
      <c r="AA16" s="35">
        <v>1452398</v>
      </c>
      <c r="AB16" s="35">
        <v>107659</v>
      </c>
      <c r="AC16" s="35">
        <v>942148</v>
      </c>
      <c r="AD16" s="35">
        <v>91433</v>
      </c>
      <c r="AE16" s="35">
        <v>387835</v>
      </c>
      <c r="AF16" s="35">
        <v>46677</v>
      </c>
      <c r="AG16" s="35">
        <v>192199</v>
      </c>
      <c r="AH16" s="35">
        <v>29093</v>
      </c>
      <c r="AI16" s="35">
        <v>99716</v>
      </c>
      <c r="AJ16" s="35">
        <v>17557</v>
      </c>
      <c r="AK16" s="35">
        <v>53426</v>
      </c>
      <c r="AL16" s="35">
        <v>14623</v>
      </c>
      <c r="AM16" s="46">
        <v>14859</v>
      </c>
      <c r="AN16" s="46">
        <v>113</v>
      </c>
      <c r="AO16" s="46">
        <v>2828</v>
      </c>
      <c r="AP16" s="46">
        <v>25</v>
      </c>
      <c r="AQ16" s="46">
        <v>3221</v>
      </c>
      <c r="AR16" s="46">
        <v>32</v>
      </c>
      <c r="AS16" s="46">
        <v>2180</v>
      </c>
      <c r="AT16" s="46">
        <v>28</v>
      </c>
      <c r="AU16" s="46">
        <v>1153</v>
      </c>
      <c r="AV16" s="46">
        <v>27</v>
      </c>
      <c r="AW16" s="46">
        <v>834</v>
      </c>
      <c r="AX16" s="46">
        <v>33</v>
      </c>
      <c r="AY16" s="45">
        <v>850</v>
      </c>
      <c r="AZ16" s="45">
        <v>131</v>
      </c>
      <c r="BB16" s="38">
        <f t="shared" si="2"/>
        <v>152873513</v>
      </c>
      <c r="BC16" s="35">
        <v>151614358</v>
      </c>
      <c r="BD16" s="35">
        <v>1047519</v>
      </c>
      <c r="BE16" s="35">
        <v>153142</v>
      </c>
      <c r="BF16" s="35">
        <v>32180</v>
      </c>
      <c r="BG16" s="35">
        <v>24241</v>
      </c>
      <c r="BH16" s="35">
        <v>225</v>
      </c>
      <c r="BI16" s="35">
        <v>1684</v>
      </c>
      <c r="BJ16" s="35">
        <v>164</v>
      </c>
      <c r="BL16" s="38">
        <f t="shared" si="3"/>
        <v>152873513</v>
      </c>
      <c r="BM16" s="35">
        <v>151614358</v>
      </c>
      <c r="BN16" s="35">
        <v>1047519</v>
      </c>
      <c r="BO16" s="35">
        <v>153142</v>
      </c>
      <c r="BP16" s="35">
        <v>32180</v>
      </c>
      <c r="BQ16" s="35">
        <v>24241</v>
      </c>
      <c r="BR16" s="35">
        <v>225</v>
      </c>
      <c r="BS16" s="35">
        <v>1684</v>
      </c>
      <c r="BT16" s="35">
        <v>164</v>
      </c>
    </row>
    <row r="17" spans="1:72" s="1" customFormat="1" x14ac:dyDescent="0.25">
      <c r="A17" s="31">
        <v>41882</v>
      </c>
      <c r="B17" s="38">
        <f t="shared" si="0"/>
        <v>154154607</v>
      </c>
      <c r="C17" s="35">
        <v>2845</v>
      </c>
      <c r="D17" s="35">
        <v>319</v>
      </c>
      <c r="E17" s="35">
        <v>3105167</v>
      </c>
      <c r="F17" s="35">
        <v>161298</v>
      </c>
      <c r="G17" s="35">
        <v>2741385</v>
      </c>
      <c r="H17" s="35">
        <v>263507</v>
      </c>
      <c r="I17" s="35">
        <v>157</v>
      </c>
      <c r="J17" s="35">
        <v>0</v>
      </c>
      <c r="K17" s="35">
        <v>147199579</v>
      </c>
      <c r="L17" s="35">
        <v>655764</v>
      </c>
      <c r="M17" s="35">
        <v>240</v>
      </c>
      <c r="N17" s="36">
        <v>0</v>
      </c>
      <c r="O17" s="35">
        <v>7260</v>
      </c>
      <c r="P17" s="35">
        <v>14</v>
      </c>
      <c r="Q17" s="35">
        <v>9322</v>
      </c>
      <c r="R17" s="35">
        <v>375</v>
      </c>
      <c r="S17" s="37">
        <v>21</v>
      </c>
      <c r="T17" s="35">
        <v>0</v>
      </c>
      <c r="U17" s="35">
        <v>7344</v>
      </c>
      <c r="V17" s="35">
        <v>10</v>
      </c>
      <c r="W17" s="32"/>
      <c r="X17" s="38">
        <f t="shared" si="1"/>
        <v>154154607</v>
      </c>
      <c r="Y17" s="35">
        <v>149907088</v>
      </c>
      <c r="Z17" s="35">
        <v>773406</v>
      </c>
      <c r="AA17" s="35">
        <v>1447543</v>
      </c>
      <c r="AB17" s="35">
        <v>107993</v>
      </c>
      <c r="AC17" s="35">
        <v>947419</v>
      </c>
      <c r="AD17" s="35">
        <v>91655</v>
      </c>
      <c r="AE17" s="35">
        <v>394678</v>
      </c>
      <c r="AF17" s="35">
        <v>46545</v>
      </c>
      <c r="AG17" s="35">
        <v>195991</v>
      </c>
      <c r="AH17" s="35">
        <v>28919</v>
      </c>
      <c r="AI17" s="35">
        <v>101568</v>
      </c>
      <c r="AJ17" s="35">
        <v>17644</v>
      </c>
      <c r="AK17" s="35">
        <v>54846</v>
      </c>
      <c r="AL17" s="35">
        <v>14726</v>
      </c>
      <c r="AM17" s="46">
        <v>12550</v>
      </c>
      <c r="AN17" s="46">
        <v>119</v>
      </c>
      <c r="AO17" s="46">
        <v>2675</v>
      </c>
      <c r="AP17" s="46">
        <v>24</v>
      </c>
      <c r="AQ17" s="46">
        <v>3293</v>
      </c>
      <c r="AR17" s="46">
        <v>28</v>
      </c>
      <c r="AS17" s="46">
        <v>2417</v>
      </c>
      <c r="AT17" s="46">
        <v>34</v>
      </c>
      <c r="AU17" s="46">
        <v>1274</v>
      </c>
      <c r="AV17" s="46">
        <v>27</v>
      </c>
      <c r="AW17" s="46">
        <v>1009</v>
      </c>
      <c r="AX17" s="46">
        <v>31</v>
      </c>
      <c r="AY17" s="45">
        <v>969</v>
      </c>
      <c r="AZ17" s="45">
        <v>136</v>
      </c>
      <c r="BB17" s="38">
        <f t="shared" si="2"/>
        <v>154154607</v>
      </c>
      <c r="BC17" s="35">
        <v>152892719</v>
      </c>
      <c r="BD17" s="35">
        <v>1048518</v>
      </c>
      <c r="BE17" s="35">
        <v>156414</v>
      </c>
      <c r="BF17" s="35">
        <v>32370</v>
      </c>
      <c r="BG17" s="35">
        <v>22209</v>
      </c>
      <c r="BH17" s="35">
        <v>232</v>
      </c>
      <c r="BI17" s="35">
        <v>1978</v>
      </c>
      <c r="BJ17" s="35">
        <v>167</v>
      </c>
      <c r="BL17" s="38">
        <f t="shared" si="3"/>
        <v>154154607</v>
      </c>
      <c r="BM17" s="35">
        <v>152892719</v>
      </c>
      <c r="BN17" s="35">
        <v>1048518</v>
      </c>
      <c r="BO17" s="35">
        <v>156414</v>
      </c>
      <c r="BP17" s="35">
        <v>32370</v>
      </c>
      <c r="BQ17" s="35">
        <v>22209</v>
      </c>
      <c r="BR17" s="35">
        <v>232</v>
      </c>
      <c r="BS17" s="35">
        <v>1978</v>
      </c>
      <c r="BT17" s="35">
        <v>167</v>
      </c>
    </row>
    <row r="18" spans="1:72" s="1" customFormat="1" x14ac:dyDescent="0.25">
      <c r="A18" s="31">
        <v>41912</v>
      </c>
      <c r="B18" s="38">
        <f t="shared" si="0"/>
        <v>155988842</v>
      </c>
      <c r="C18" s="35">
        <v>3233</v>
      </c>
      <c r="D18" s="35">
        <v>338</v>
      </c>
      <c r="E18" s="35">
        <v>3133537</v>
      </c>
      <c r="F18" s="35">
        <v>160512</v>
      </c>
      <c r="G18" s="35">
        <v>2758646</v>
      </c>
      <c r="H18" s="35">
        <v>263806</v>
      </c>
      <c r="I18" s="35">
        <v>142</v>
      </c>
      <c r="J18" s="35">
        <v>0</v>
      </c>
      <c r="K18" s="35">
        <v>148987782</v>
      </c>
      <c r="L18" s="35">
        <v>656047</v>
      </c>
      <c r="M18" s="35">
        <v>357</v>
      </c>
      <c r="N18" s="36">
        <v>0</v>
      </c>
      <c r="O18" s="35">
        <v>7483</v>
      </c>
      <c r="P18" s="35">
        <v>19</v>
      </c>
      <c r="Q18" s="35">
        <v>9235</v>
      </c>
      <c r="R18" s="35">
        <v>388</v>
      </c>
      <c r="S18" s="37">
        <v>24</v>
      </c>
      <c r="T18" s="35">
        <v>0</v>
      </c>
      <c r="U18" s="35">
        <v>7283</v>
      </c>
      <c r="V18" s="35">
        <v>10</v>
      </c>
      <c r="W18" s="32"/>
      <c r="X18" s="38">
        <f t="shared" si="1"/>
        <v>155988842</v>
      </c>
      <c r="Y18" s="35">
        <v>151714892</v>
      </c>
      <c r="Z18" s="35">
        <v>773592</v>
      </c>
      <c r="AA18" s="35">
        <v>1456916</v>
      </c>
      <c r="AB18" s="35">
        <v>107751</v>
      </c>
      <c r="AC18" s="35">
        <v>951031</v>
      </c>
      <c r="AD18" s="35">
        <v>92065</v>
      </c>
      <c r="AE18" s="35">
        <v>399370</v>
      </c>
      <c r="AF18" s="35">
        <v>46368</v>
      </c>
      <c r="AG18" s="35">
        <v>199770</v>
      </c>
      <c r="AH18" s="35">
        <v>28765</v>
      </c>
      <c r="AI18" s="35">
        <v>104220</v>
      </c>
      <c r="AJ18" s="35">
        <v>17358</v>
      </c>
      <c r="AK18" s="35">
        <v>57141</v>
      </c>
      <c r="AL18" s="35">
        <v>14804</v>
      </c>
      <c r="AM18" s="46">
        <v>12302</v>
      </c>
      <c r="AN18" s="46">
        <v>125</v>
      </c>
      <c r="AO18" s="46">
        <v>2738</v>
      </c>
      <c r="AP18" s="46">
        <v>29</v>
      </c>
      <c r="AQ18" s="46">
        <v>3365</v>
      </c>
      <c r="AR18" s="46">
        <v>32</v>
      </c>
      <c r="AS18" s="46">
        <v>2530</v>
      </c>
      <c r="AT18" s="46">
        <v>30</v>
      </c>
      <c r="AU18" s="46">
        <v>1322</v>
      </c>
      <c r="AV18" s="46">
        <v>26</v>
      </c>
      <c r="AW18" s="46">
        <v>1006</v>
      </c>
      <c r="AX18" s="46">
        <v>33</v>
      </c>
      <c r="AY18" s="45">
        <v>1119</v>
      </c>
      <c r="AZ18" s="45">
        <v>142</v>
      </c>
      <c r="BB18" s="38">
        <f t="shared" si="2"/>
        <v>155988842</v>
      </c>
      <c r="BC18" s="35">
        <v>154721979</v>
      </c>
      <c r="BD18" s="35">
        <v>1048541</v>
      </c>
      <c r="BE18" s="35">
        <v>161361</v>
      </c>
      <c r="BF18" s="35">
        <v>32162</v>
      </c>
      <c r="BG18" s="35">
        <v>22257</v>
      </c>
      <c r="BH18" s="35">
        <v>242</v>
      </c>
      <c r="BI18" s="35">
        <v>2125</v>
      </c>
      <c r="BJ18" s="35">
        <v>175</v>
      </c>
      <c r="BL18" s="38">
        <f t="shared" si="3"/>
        <v>155988842</v>
      </c>
      <c r="BM18" s="35">
        <v>154721979</v>
      </c>
      <c r="BN18" s="35">
        <v>1048541</v>
      </c>
      <c r="BO18" s="35">
        <v>161361</v>
      </c>
      <c r="BP18" s="35">
        <v>32162</v>
      </c>
      <c r="BQ18" s="35">
        <v>22257</v>
      </c>
      <c r="BR18" s="35">
        <v>242</v>
      </c>
      <c r="BS18" s="35">
        <v>2125</v>
      </c>
      <c r="BT18" s="35">
        <v>175</v>
      </c>
    </row>
    <row r="19" spans="1:72" s="1" customFormat="1" x14ac:dyDescent="0.25">
      <c r="A19" s="31">
        <v>41943</v>
      </c>
      <c r="B19" s="38">
        <f t="shared" si="0"/>
        <v>157844206</v>
      </c>
      <c r="C19" s="35">
        <v>2965</v>
      </c>
      <c r="D19" s="35">
        <v>336</v>
      </c>
      <c r="E19" s="35">
        <v>3158452</v>
      </c>
      <c r="F19" s="35">
        <v>159582</v>
      </c>
      <c r="G19" s="35">
        <v>2788165</v>
      </c>
      <c r="H19" s="35">
        <v>264205</v>
      </c>
      <c r="I19" s="35">
        <v>148</v>
      </c>
      <c r="J19" s="35">
        <v>0</v>
      </c>
      <c r="K19" s="35">
        <v>150786740</v>
      </c>
      <c r="L19" s="35">
        <v>657388</v>
      </c>
      <c r="M19" s="35">
        <v>397</v>
      </c>
      <c r="N19" s="36">
        <v>0</v>
      </c>
      <c r="O19" s="35">
        <v>7797</v>
      </c>
      <c r="P19" s="35">
        <v>17</v>
      </c>
      <c r="Q19" s="35">
        <v>10117</v>
      </c>
      <c r="R19" s="35">
        <v>387</v>
      </c>
      <c r="S19" s="37">
        <v>36</v>
      </c>
      <c r="T19" s="35">
        <v>0</v>
      </c>
      <c r="U19" s="35">
        <v>7464</v>
      </c>
      <c r="V19" s="35">
        <v>10</v>
      </c>
      <c r="W19" s="32"/>
      <c r="X19" s="38">
        <f t="shared" si="1"/>
        <v>157844206</v>
      </c>
      <c r="Y19" s="35">
        <v>153558073</v>
      </c>
      <c r="Z19" s="35">
        <v>777195</v>
      </c>
      <c r="AA19" s="35">
        <v>1462172</v>
      </c>
      <c r="AB19" s="35">
        <v>107055</v>
      </c>
      <c r="AC19" s="35">
        <v>956269</v>
      </c>
      <c r="AD19" s="35">
        <v>90828</v>
      </c>
      <c r="AE19" s="35">
        <v>397171</v>
      </c>
      <c r="AF19" s="35">
        <v>45692</v>
      </c>
      <c r="AG19" s="35">
        <v>198754</v>
      </c>
      <c r="AH19" s="35">
        <v>28481</v>
      </c>
      <c r="AI19" s="35">
        <v>106305</v>
      </c>
      <c r="AJ19" s="35">
        <v>17323</v>
      </c>
      <c r="AK19" s="35">
        <v>57726</v>
      </c>
      <c r="AL19" s="35">
        <v>14937</v>
      </c>
      <c r="AM19" s="46">
        <v>13107</v>
      </c>
      <c r="AN19" s="46">
        <v>121</v>
      </c>
      <c r="AO19" s="46">
        <v>2745</v>
      </c>
      <c r="AP19" s="46">
        <v>27</v>
      </c>
      <c r="AQ19" s="46">
        <v>3570</v>
      </c>
      <c r="AR19" s="46">
        <v>35</v>
      </c>
      <c r="AS19" s="46">
        <v>2709</v>
      </c>
      <c r="AT19" s="46">
        <v>27</v>
      </c>
      <c r="AU19" s="46">
        <v>1426</v>
      </c>
      <c r="AV19" s="46">
        <v>31</v>
      </c>
      <c r="AW19" s="46">
        <v>1098</v>
      </c>
      <c r="AX19" s="46">
        <v>38</v>
      </c>
      <c r="AY19" s="45">
        <v>1156</v>
      </c>
      <c r="AZ19" s="45">
        <v>135</v>
      </c>
      <c r="BB19" s="38">
        <f t="shared" si="2"/>
        <v>157844206</v>
      </c>
      <c r="BC19" s="35">
        <v>156572439</v>
      </c>
      <c r="BD19" s="35">
        <v>1049251</v>
      </c>
      <c r="BE19" s="35">
        <v>164031</v>
      </c>
      <c r="BF19" s="35">
        <v>32260</v>
      </c>
      <c r="BG19" s="35">
        <v>23557</v>
      </c>
      <c r="BH19" s="35">
        <v>241</v>
      </c>
      <c r="BI19" s="35">
        <v>2254</v>
      </c>
      <c r="BJ19" s="35">
        <v>173</v>
      </c>
      <c r="BL19" s="38">
        <f t="shared" si="3"/>
        <v>157844206</v>
      </c>
      <c r="BM19" s="35">
        <v>156572439</v>
      </c>
      <c r="BN19" s="35">
        <v>1049251</v>
      </c>
      <c r="BO19" s="35">
        <v>164031</v>
      </c>
      <c r="BP19" s="35">
        <v>32260</v>
      </c>
      <c r="BQ19" s="35">
        <v>23557</v>
      </c>
      <c r="BR19" s="35">
        <v>241</v>
      </c>
      <c r="BS19" s="35">
        <v>2254</v>
      </c>
      <c r="BT19" s="35">
        <v>173</v>
      </c>
    </row>
    <row r="20" spans="1:72" s="1" customFormat="1" x14ac:dyDescent="0.25">
      <c r="A20" s="31">
        <v>41973</v>
      </c>
      <c r="B20" s="38">
        <f t="shared" si="0"/>
        <v>159287812</v>
      </c>
      <c r="C20" s="35">
        <v>2984</v>
      </c>
      <c r="D20" s="35">
        <v>370</v>
      </c>
      <c r="E20" s="35">
        <v>3195315</v>
      </c>
      <c r="F20" s="35">
        <v>160405</v>
      </c>
      <c r="G20" s="35">
        <v>2801491</v>
      </c>
      <c r="H20" s="35">
        <v>264825</v>
      </c>
      <c r="I20" s="35">
        <v>136</v>
      </c>
      <c r="J20" s="35">
        <v>0</v>
      </c>
      <c r="K20" s="35">
        <v>152176487</v>
      </c>
      <c r="L20" s="35">
        <v>659397</v>
      </c>
      <c r="M20" s="35">
        <v>356</v>
      </c>
      <c r="N20" s="36">
        <v>0</v>
      </c>
      <c r="O20" s="35">
        <v>7991</v>
      </c>
      <c r="P20" s="35">
        <v>18</v>
      </c>
      <c r="Q20" s="35">
        <v>10167</v>
      </c>
      <c r="R20" s="35">
        <v>355</v>
      </c>
      <c r="S20" s="37">
        <v>31</v>
      </c>
      <c r="T20" s="35">
        <v>0</v>
      </c>
      <c r="U20" s="35">
        <v>7474</v>
      </c>
      <c r="V20" s="35">
        <v>10</v>
      </c>
      <c r="W20" s="32"/>
      <c r="X20" s="38">
        <f t="shared" si="1"/>
        <v>159287812</v>
      </c>
      <c r="Y20" s="35">
        <v>154967498</v>
      </c>
      <c r="Z20" s="35">
        <v>777901</v>
      </c>
      <c r="AA20" s="35">
        <v>1470153</v>
      </c>
      <c r="AB20" s="35">
        <v>107621</v>
      </c>
      <c r="AC20" s="35">
        <v>965735</v>
      </c>
      <c r="AD20" s="35">
        <v>91807</v>
      </c>
      <c r="AE20" s="35">
        <v>401087</v>
      </c>
      <c r="AF20" s="35">
        <v>46088</v>
      </c>
      <c r="AG20" s="35">
        <v>202250</v>
      </c>
      <c r="AH20" s="35">
        <v>28911</v>
      </c>
      <c r="AI20" s="35">
        <v>110650</v>
      </c>
      <c r="AJ20" s="35">
        <v>17568</v>
      </c>
      <c r="AK20" s="35">
        <v>59040</v>
      </c>
      <c r="AL20" s="35">
        <v>15101</v>
      </c>
      <c r="AM20" s="46">
        <v>13072</v>
      </c>
      <c r="AN20" s="46">
        <v>103</v>
      </c>
      <c r="AO20" s="46">
        <v>2734</v>
      </c>
      <c r="AP20" s="46">
        <v>24</v>
      </c>
      <c r="AQ20" s="46">
        <v>3698</v>
      </c>
      <c r="AR20" s="46">
        <v>33</v>
      </c>
      <c r="AS20" s="46">
        <v>2759</v>
      </c>
      <c r="AT20" s="46">
        <v>29</v>
      </c>
      <c r="AU20" s="46">
        <v>1448</v>
      </c>
      <c r="AV20" s="46">
        <v>21</v>
      </c>
      <c r="AW20" s="46">
        <v>1128</v>
      </c>
      <c r="AX20" s="46">
        <v>40</v>
      </c>
      <c r="AY20" s="45">
        <v>1180</v>
      </c>
      <c r="AZ20" s="45">
        <v>133</v>
      </c>
      <c r="BB20" s="38">
        <f t="shared" si="2"/>
        <v>159287812</v>
      </c>
      <c r="BC20" s="35">
        <v>158006723</v>
      </c>
      <c r="BD20" s="35">
        <v>1052328</v>
      </c>
      <c r="BE20" s="35">
        <v>169690</v>
      </c>
      <c r="BF20" s="35">
        <v>32669</v>
      </c>
      <c r="BG20" s="35">
        <v>23711</v>
      </c>
      <c r="BH20" s="35">
        <v>210</v>
      </c>
      <c r="BI20" s="35">
        <v>2308</v>
      </c>
      <c r="BJ20" s="35">
        <v>173</v>
      </c>
      <c r="BL20" s="38">
        <f t="shared" si="3"/>
        <v>159287812</v>
      </c>
      <c r="BM20" s="35">
        <v>158006723</v>
      </c>
      <c r="BN20" s="35">
        <v>1052328</v>
      </c>
      <c r="BO20" s="35">
        <v>169690</v>
      </c>
      <c r="BP20" s="35">
        <v>32669</v>
      </c>
      <c r="BQ20" s="35">
        <v>23711</v>
      </c>
      <c r="BR20" s="35">
        <v>210</v>
      </c>
      <c r="BS20" s="35">
        <v>2308</v>
      </c>
      <c r="BT20" s="35">
        <v>173</v>
      </c>
    </row>
    <row r="21" spans="1:72" s="1" customFormat="1" x14ac:dyDescent="0.25">
      <c r="A21" s="31">
        <v>42004</v>
      </c>
      <c r="B21" s="38">
        <f t="shared" si="0"/>
        <v>160881757</v>
      </c>
      <c r="C21" s="35">
        <v>4398</v>
      </c>
      <c r="D21" s="35">
        <v>396</v>
      </c>
      <c r="E21" s="35">
        <v>3262824</v>
      </c>
      <c r="F21" s="35">
        <v>160191</v>
      </c>
      <c r="G21" s="35">
        <v>2808209</v>
      </c>
      <c r="H21" s="35">
        <v>264543</v>
      </c>
      <c r="I21" s="35">
        <v>241</v>
      </c>
      <c r="J21" s="35">
        <v>0</v>
      </c>
      <c r="K21" s="35">
        <v>153698264</v>
      </c>
      <c r="L21" s="35">
        <v>656193</v>
      </c>
      <c r="M21" s="35">
        <v>211</v>
      </c>
      <c r="N21" s="36">
        <v>0</v>
      </c>
      <c r="O21" s="35">
        <v>8286</v>
      </c>
      <c r="P21" s="35">
        <v>18</v>
      </c>
      <c r="Q21" s="35">
        <v>10193</v>
      </c>
      <c r="R21" s="35">
        <v>380</v>
      </c>
      <c r="S21" s="37">
        <v>28</v>
      </c>
      <c r="T21" s="35">
        <v>0</v>
      </c>
      <c r="U21" s="35">
        <v>7372</v>
      </c>
      <c r="V21" s="35">
        <v>10</v>
      </c>
      <c r="W21" s="32"/>
      <c r="X21" s="38">
        <f t="shared" si="1"/>
        <v>160881757</v>
      </c>
      <c r="Y21" s="35">
        <v>156412091</v>
      </c>
      <c r="Z21" s="35">
        <v>774278</v>
      </c>
      <c r="AA21" s="35">
        <v>1537412</v>
      </c>
      <c r="AB21" s="35">
        <v>107167</v>
      </c>
      <c r="AC21" s="35">
        <v>1009447</v>
      </c>
      <c r="AD21" s="35">
        <v>91291</v>
      </c>
      <c r="AE21" s="35">
        <v>422463</v>
      </c>
      <c r="AF21" s="35">
        <v>46566</v>
      </c>
      <c r="AG21" s="35">
        <v>210348</v>
      </c>
      <c r="AH21" s="35">
        <v>28786</v>
      </c>
      <c r="AI21" s="35">
        <v>120517</v>
      </c>
      <c r="AJ21" s="35">
        <v>17667</v>
      </c>
      <c r="AK21" s="35">
        <v>61658</v>
      </c>
      <c r="AL21" s="35">
        <v>15568</v>
      </c>
      <c r="AM21" s="46">
        <v>12802</v>
      </c>
      <c r="AN21" s="46">
        <v>120</v>
      </c>
      <c r="AO21" s="46">
        <v>2815</v>
      </c>
      <c r="AP21" s="46">
        <v>32</v>
      </c>
      <c r="AQ21" s="46">
        <v>3704</v>
      </c>
      <c r="AR21" s="46">
        <v>37</v>
      </c>
      <c r="AS21" s="46">
        <v>2825</v>
      </c>
      <c r="AT21" s="46">
        <v>24</v>
      </c>
      <c r="AU21" s="46">
        <v>1628</v>
      </c>
      <c r="AV21" s="46">
        <v>24</v>
      </c>
      <c r="AW21" s="46">
        <v>1268</v>
      </c>
      <c r="AX21" s="46">
        <v>42</v>
      </c>
      <c r="AY21" s="45">
        <v>1048</v>
      </c>
      <c r="AZ21" s="45">
        <v>129</v>
      </c>
      <c r="BB21" s="38">
        <f t="shared" si="2"/>
        <v>160881757</v>
      </c>
      <c r="BC21" s="35">
        <v>159591761</v>
      </c>
      <c r="BD21" s="35">
        <v>1048088</v>
      </c>
      <c r="BE21" s="35">
        <v>182175</v>
      </c>
      <c r="BF21" s="35">
        <v>33235</v>
      </c>
      <c r="BG21" s="35">
        <v>23774</v>
      </c>
      <c r="BH21" s="35">
        <v>237</v>
      </c>
      <c r="BI21" s="35">
        <v>2316</v>
      </c>
      <c r="BJ21" s="35">
        <v>171</v>
      </c>
      <c r="BL21" s="38">
        <f t="shared" si="3"/>
        <v>160881757</v>
      </c>
      <c r="BM21" s="35">
        <v>159591761</v>
      </c>
      <c r="BN21" s="35">
        <v>1048088</v>
      </c>
      <c r="BO21" s="35">
        <v>182175</v>
      </c>
      <c r="BP21" s="35">
        <v>33235</v>
      </c>
      <c r="BQ21" s="35">
        <v>23774</v>
      </c>
      <c r="BR21" s="35">
        <v>237</v>
      </c>
      <c r="BS21" s="35">
        <v>2316</v>
      </c>
      <c r="BT21" s="35">
        <v>171</v>
      </c>
    </row>
    <row r="22" spans="1:72" s="1" customFormat="1" x14ac:dyDescent="0.25">
      <c r="A22" s="31">
        <v>42035</v>
      </c>
      <c r="B22" s="38">
        <f t="shared" si="0"/>
        <v>161428538</v>
      </c>
      <c r="C22" s="35">
        <v>3272</v>
      </c>
      <c r="D22" s="35">
        <v>641</v>
      </c>
      <c r="E22" s="35">
        <v>3412414</v>
      </c>
      <c r="F22" s="35">
        <v>171946</v>
      </c>
      <c r="G22" s="35">
        <v>2685538</v>
      </c>
      <c r="H22" s="35">
        <v>263823</v>
      </c>
      <c r="I22" s="35">
        <v>280</v>
      </c>
      <c r="J22" s="35">
        <v>0</v>
      </c>
      <c r="K22" s="35">
        <v>154207830</v>
      </c>
      <c r="L22" s="35">
        <v>655672</v>
      </c>
      <c r="M22" s="35">
        <v>321</v>
      </c>
      <c r="N22" s="36">
        <v>0</v>
      </c>
      <c r="O22" s="35">
        <v>8729</v>
      </c>
      <c r="P22" s="35">
        <v>17</v>
      </c>
      <c r="Q22" s="35">
        <v>10247</v>
      </c>
      <c r="R22" s="35">
        <v>367</v>
      </c>
      <c r="S22" s="37">
        <v>37</v>
      </c>
      <c r="T22" s="35">
        <v>0</v>
      </c>
      <c r="U22" s="35">
        <v>7394</v>
      </c>
      <c r="V22" s="35">
        <v>10</v>
      </c>
      <c r="W22" s="32"/>
      <c r="X22" s="38">
        <f t="shared" si="1"/>
        <v>161428538</v>
      </c>
      <c r="Y22" s="35">
        <v>156982979</v>
      </c>
      <c r="Z22" s="35">
        <v>769966</v>
      </c>
      <c r="AA22" s="35">
        <v>1512374</v>
      </c>
      <c r="AB22" s="35">
        <v>109158</v>
      </c>
      <c r="AC22" s="35">
        <v>996279</v>
      </c>
      <c r="AD22" s="35">
        <v>93885</v>
      </c>
      <c r="AE22" s="35">
        <v>421350</v>
      </c>
      <c r="AF22" s="35">
        <v>49791</v>
      </c>
      <c r="AG22" s="35">
        <v>208193</v>
      </c>
      <c r="AH22" s="35">
        <v>31592</v>
      </c>
      <c r="AI22" s="35">
        <v>122016</v>
      </c>
      <c r="AJ22" s="35">
        <v>18847</v>
      </c>
      <c r="AK22" s="35">
        <v>66143</v>
      </c>
      <c r="AL22" s="35">
        <v>18843</v>
      </c>
      <c r="AM22" s="46">
        <v>12890</v>
      </c>
      <c r="AN22" s="46">
        <v>109</v>
      </c>
      <c r="AO22" s="46">
        <v>2877</v>
      </c>
      <c r="AP22" s="46">
        <v>22</v>
      </c>
      <c r="AQ22" s="46">
        <v>3791</v>
      </c>
      <c r="AR22" s="46">
        <v>37</v>
      </c>
      <c r="AS22" s="46">
        <v>3068</v>
      </c>
      <c r="AT22" s="46">
        <v>21</v>
      </c>
      <c r="AU22" s="46">
        <v>1697</v>
      </c>
      <c r="AV22" s="46">
        <v>26</v>
      </c>
      <c r="AW22" s="46">
        <v>1302</v>
      </c>
      <c r="AX22" s="46">
        <v>41</v>
      </c>
      <c r="AY22" s="45">
        <v>1103</v>
      </c>
      <c r="AZ22" s="45">
        <v>138</v>
      </c>
      <c r="BB22" s="38">
        <f t="shared" si="2"/>
        <v>161428538</v>
      </c>
      <c r="BC22" s="35">
        <v>160121175</v>
      </c>
      <c r="BD22" s="35">
        <v>1054392</v>
      </c>
      <c r="BE22" s="35">
        <v>188159</v>
      </c>
      <c r="BF22" s="35">
        <v>37690</v>
      </c>
      <c r="BG22" s="35">
        <v>24323</v>
      </c>
      <c r="BH22" s="35">
        <v>215</v>
      </c>
      <c r="BI22" s="35">
        <v>2405</v>
      </c>
      <c r="BJ22" s="35">
        <v>179</v>
      </c>
      <c r="BL22" s="38">
        <f t="shared" si="3"/>
        <v>161428538</v>
      </c>
      <c r="BM22" s="35">
        <v>160121175</v>
      </c>
      <c r="BN22" s="35">
        <v>1054392</v>
      </c>
      <c r="BO22" s="35">
        <v>188159</v>
      </c>
      <c r="BP22" s="35">
        <v>37690</v>
      </c>
      <c r="BQ22" s="35">
        <v>24323</v>
      </c>
      <c r="BR22" s="35">
        <v>215</v>
      </c>
      <c r="BS22" s="35">
        <v>2405</v>
      </c>
      <c r="BT22" s="35">
        <v>179</v>
      </c>
    </row>
    <row r="23" spans="1:72" s="1" customFormat="1" x14ac:dyDescent="0.25">
      <c r="A23" s="31">
        <v>42063</v>
      </c>
      <c r="B23" s="38">
        <f t="shared" si="0"/>
        <v>162168106</v>
      </c>
      <c r="C23" s="35">
        <v>4289</v>
      </c>
      <c r="D23" s="35">
        <v>494</v>
      </c>
      <c r="E23" s="35">
        <v>3361475</v>
      </c>
      <c r="F23" s="35">
        <v>171214</v>
      </c>
      <c r="G23" s="35">
        <v>2673556</v>
      </c>
      <c r="H23" s="35">
        <v>263385</v>
      </c>
      <c r="I23" s="35">
        <v>271</v>
      </c>
      <c r="J23" s="35">
        <v>0</v>
      </c>
      <c r="K23" s="35">
        <v>155009925</v>
      </c>
      <c r="L23" s="35">
        <v>656531</v>
      </c>
      <c r="M23" s="35">
        <v>320</v>
      </c>
      <c r="N23" s="36">
        <v>0</v>
      </c>
      <c r="O23" s="35">
        <v>9069</v>
      </c>
      <c r="P23" s="35">
        <v>216</v>
      </c>
      <c r="Q23" s="35">
        <v>10147</v>
      </c>
      <c r="R23" s="35">
        <v>371</v>
      </c>
      <c r="S23" s="37">
        <v>50</v>
      </c>
      <c r="T23" s="35">
        <v>0</v>
      </c>
      <c r="U23" s="35">
        <v>6783</v>
      </c>
      <c r="V23" s="35">
        <v>10</v>
      </c>
      <c r="W23" s="32"/>
      <c r="X23" s="38">
        <f t="shared" si="1"/>
        <v>162168106</v>
      </c>
      <c r="Y23" s="35">
        <v>157726273</v>
      </c>
      <c r="Z23" s="35">
        <v>770749</v>
      </c>
      <c r="AA23" s="35">
        <v>1512522</v>
      </c>
      <c r="AB23" s="35">
        <v>108780</v>
      </c>
      <c r="AC23" s="35">
        <v>993419</v>
      </c>
      <c r="AD23" s="35">
        <v>93897</v>
      </c>
      <c r="AE23" s="35">
        <v>421092</v>
      </c>
      <c r="AF23" s="35">
        <v>49163</v>
      </c>
      <c r="AG23" s="35">
        <v>207903</v>
      </c>
      <c r="AH23" s="35">
        <v>31744</v>
      </c>
      <c r="AI23" s="35">
        <v>122566</v>
      </c>
      <c r="AJ23" s="35">
        <v>18745</v>
      </c>
      <c r="AK23" s="35">
        <v>65741</v>
      </c>
      <c r="AL23" s="35">
        <v>18546</v>
      </c>
      <c r="AM23" s="46">
        <v>12241</v>
      </c>
      <c r="AN23" s="46">
        <v>103</v>
      </c>
      <c r="AO23" s="46">
        <v>2871</v>
      </c>
      <c r="AP23" s="46">
        <v>21</v>
      </c>
      <c r="AQ23" s="46">
        <v>3844</v>
      </c>
      <c r="AR23" s="46">
        <v>39</v>
      </c>
      <c r="AS23" s="46">
        <v>3085</v>
      </c>
      <c r="AT23" s="46">
        <v>28</v>
      </c>
      <c r="AU23" s="46">
        <v>1620</v>
      </c>
      <c r="AV23" s="46">
        <v>21</v>
      </c>
      <c r="AW23" s="46">
        <v>1276</v>
      </c>
      <c r="AX23" s="46">
        <v>51</v>
      </c>
      <c r="AY23" s="45">
        <v>1432</v>
      </c>
      <c r="AZ23" s="45">
        <v>334</v>
      </c>
      <c r="BB23" s="38">
        <f t="shared" si="2"/>
        <v>162168106</v>
      </c>
      <c r="BC23" s="35">
        <v>160861209</v>
      </c>
      <c r="BD23" s="35">
        <v>1054333</v>
      </c>
      <c r="BE23" s="35">
        <v>188307</v>
      </c>
      <c r="BF23" s="35">
        <v>37291</v>
      </c>
      <c r="BG23" s="35">
        <v>23661</v>
      </c>
      <c r="BH23" s="35">
        <v>212</v>
      </c>
      <c r="BI23" s="35">
        <v>2708</v>
      </c>
      <c r="BJ23" s="35">
        <v>385</v>
      </c>
      <c r="BL23" s="38">
        <f t="shared" si="3"/>
        <v>162168106</v>
      </c>
      <c r="BM23" s="35">
        <v>160861209</v>
      </c>
      <c r="BN23" s="35">
        <v>1054333</v>
      </c>
      <c r="BO23" s="35">
        <v>188307</v>
      </c>
      <c r="BP23" s="35">
        <v>37291</v>
      </c>
      <c r="BQ23" s="35">
        <v>23661</v>
      </c>
      <c r="BR23" s="35">
        <v>212</v>
      </c>
      <c r="BS23" s="35">
        <v>2708</v>
      </c>
      <c r="BT23" s="35">
        <v>385</v>
      </c>
    </row>
    <row r="24" spans="1:72" s="1" customFormat="1" x14ac:dyDescent="0.25">
      <c r="A24" s="31">
        <v>42094</v>
      </c>
      <c r="B24" s="38">
        <f t="shared" si="0"/>
        <v>163591483</v>
      </c>
      <c r="C24" s="35">
        <v>3471</v>
      </c>
      <c r="D24" s="35">
        <v>458</v>
      </c>
      <c r="E24" s="35">
        <v>3367377</v>
      </c>
      <c r="F24" s="35">
        <v>160801</v>
      </c>
      <c r="G24" s="35">
        <v>2686305</v>
      </c>
      <c r="H24" s="35">
        <v>263385</v>
      </c>
      <c r="I24" s="35">
        <v>182</v>
      </c>
      <c r="J24" s="35">
        <v>0</v>
      </c>
      <c r="K24" s="35">
        <v>156423548</v>
      </c>
      <c r="L24" s="35">
        <v>659588</v>
      </c>
      <c r="M24" s="35">
        <v>346</v>
      </c>
      <c r="N24" s="36">
        <v>0</v>
      </c>
      <c r="O24" s="35">
        <v>8678</v>
      </c>
      <c r="P24" s="35">
        <v>23</v>
      </c>
      <c r="Q24" s="35">
        <v>10129</v>
      </c>
      <c r="R24" s="35">
        <v>376</v>
      </c>
      <c r="S24" s="37">
        <v>44</v>
      </c>
      <c r="T24" s="35">
        <v>0</v>
      </c>
      <c r="U24" s="35">
        <v>6762</v>
      </c>
      <c r="V24" s="35">
        <v>10</v>
      </c>
      <c r="W24" s="32"/>
      <c r="X24" s="38">
        <f t="shared" si="1"/>
        <v>163591483</v>
      </c>
      <c r="Y24" s="35">
        <v>159191163</v>
      </c>
      <c r="Z24" s="35">
        <v>770567</v>
      </c>
      <c r="AA24" s="35">
        <v>1507808</v>
      </c>
      <c r="AB24" s="35">
        <v>107777</v>
      </c>
      <c r="AC24" s="35">
        <v>992645</v>
      </c>
      <c r="AD24" s="35">
        <v>92862</v>
      </c>
      <c r="AE24" s="35">
        <v>411847</v>
      </c>
      <c r="AF24" s="35">
        <v>48371</v>
      </c>
      <c r="AG24" s="35">
        <v>199885</v>
      </c>
      <c r="AH24" s="35">
        <v>30109</v>
      </c>
      <c r="AI24" s="35">
        <v>117764</v>
      </c>
      <c r="AJ24" s="35">
        <v>18271</v>
      </c>
      <c r="AK24" s="35">
        <v>59771</v>
      </c>
      <c r="AL24" s="35">
        <v>16275</v>
      </c>
      <c r="AM24" s="46">
        <v>12223</v>
      </c>
      <c r="AN24" s="46">
        <v>105</v>
      </c>
      <c r="AO24" s="46">
        <v>2811</v>
      </c>
      <c r="AP24" s="46">
        <v>28</v>
      </c>
      <c r="AQ24" s="46">
        <v>3862</v>
      </c>
      <c r="AR24" s="46">
        <v>39</v>
      </c>
      <c r="AS24" s="46">
        <v>3105</v>
      </c>
      <c r="AT24" s="46">
        <v>23</v>
      </c>
      <c r="AU24" s="46">
        <v>1541</v>
      </c>
      <c r="AV24" s="46">
        <v>26</v>
      </c>
      <c r="AW24" s="46">
        <v>1267</v>
      </c>
      <c r="AX24" s="46">
        <v>46</v>
      </c>
      <c r="AY24" s="45">
        <v>1150</v>
      </c>
      <c r="AZ24" s="45">
        <v>142</v>
      </c>
      <c r="BB24" s="38">
        <f t="shared" si="2"/>
        <v>163591483</v>
      </c>
      <c r="BC24" s="35">
        <v>162303348</v>
      </c>
      <c r="BD24" s="35">
        <v>1049686</v>
      </c>
      <c r="BE24" s="35">
        <v>177535</v>
      </c>
      <c r="BF24" s="35">
        <v>34546</v>
      </c>
      <c r="BG24" s="35">
        <v>23542</v>
      </c>
      <c r="BH24" s="35">
        <v>221</v>
      </c>
      <c r="BI24" s="35">
        <v>2417</v>
      </c>
      <c r="BJ24" s="35">
        <v>188</v>
      </c>
      <c r="BL24" s="38">
        <f t="shared" si="3"/>
        <v>163591483</v>
      </c>
      <c r="BM24" s="35">
        <v>162303348</v>
      </c>
      <c r="BN24" s="35">
        <v>1049686</v>
      </c>
      <c r="BO24" s="35">
        <v>177535</v>
      </c>
      <c r="BP24" s="35">
        <v>34546</v>
      </c>
      <c r="BQ24" s="35">
        <v>23542</v>
      </c>
      <c r="BR24" s="35">
        <v>221</v>
      </c>
      <c r="BS24" s="35">
        <v>2417</v>
      </c>
      <c r="BT24" s="35">
        <v>188</v>
      </c>
    </row>
    <row r="25" spans="1:72" s="1" customFormat="1" x14ac:dyDescent="0.25">
      <c r="A25" s="31">
        <v>42124</v>
      </c>
      <c r="B25" s="38">
        <f t="shared" si="0"/>
        <v>161703787</v>
      </c>
      <c r="C25" s="35">
        <v>3404</v>
      </c>
      <c r="D25" s="35">
        <v>446</v>
      </c>
      <c r="E25" s="35">
        <v>3388041</v>
      </c>
      <c r="F25" s="35">
        <v>161295</v>
      </c>
      <c r="G25" s="35">
        <v>2643367</v>
      </c>
      <c r="H25" s="35">
        <v>264134</v>
      </c>
      <c r="I25" s="35">
        <v>195</v>
      </c>
      <c r="J25" s="35">
        <v>0</v>
      </c>
      <c r="K25" s="35">
        <v>154555638</v>
      </c>
      <c r="L25" s="35">
        <v>661230</v>
      </c>
      <c r="M25" s="35">
        <v>382</v>
      </c>
      <c r="N25" s="36">
        <v>0</v>
      </c>
      <c r="O25" s="35">
        <v>8720</v>
      </c>
      <c r="P25" s="35">
        <v>18</v>
      </c>
      <c r="Q25" s="35">
        <v>10071</v>
      </c>
      <c r="R25" s="35">
        <v>373</v>
      </c>
      <c r="S25" s="37">
        <v>50</v>
      </c>
      <c r="T25" s="35">
        <v>0</v>
      </c>
      <c r="U25" s="35">
        <v>6413</v>
      </c>
      <c r="V25" s="35">
        <v>10</v>
      </c>
      <c r="W25" s="32"/>
      <c r="X25" s="38">
        <f t="shared" si="1"/>
        <v>161703787</v>
      </c>
      <c r="Y25" s="35">
        <v>157286842</v>
      </c>
      <c r="Z25" s="35">
        <v>770563</v>
      </c>
      <c r="AA25" s="35">
        <v>1523403</v>
      </c>
      <c r="AB25" s="35">
        <v>108326</v>
      </c>
      <c r="AC25" s="35">
        <v>998359</v>
      </c>
      <c r="AD25" s="35">
        <v>93773</v>
      </c>
      <c r="AE25" s="35">
        <v>407140</v>
      </c>
      <c r="AF25" s="35">
        <v>49028</v>
      </c>
      <c r="AG25" s="35">
        <v>199111</v>
      </c>
      <c r="AH25" s="35">
        <v>30537</v>
      </c>
      <c r="AI25" s="35">
        <v>116955</v>
      </c>
      <c r="AJ25" s="35">
        <v>18564</v>
      </c>
      <c r="AK25" s="35">
        <v>58835</v>
      </c>
      <c r="AL25" s="35">
        <v>16314</v>
      </c>
      <c r="AM25" s="46">
        <v>11894</v>
      </c>
      <c r="AN25" s="46">
        <v>105</v>
      </c>
      <c r="AO25" s="46">
        <v>2820</v>
      </c>
      <c r="AP25" s="46">
        <v>24</v>
      </c>
      <c r="AQ25" s="46">
        <v>3860</v>
      </c>
      <c r="AR25" s="46">
        <v>35</v>
      </c>
      <c r="AS25" s="46">
        <v>2987</v>
      </c>
      <c r="AT25" s="46">
        <v>32</v>
      </c>
      <c r="AU25" s="46">
        <v>1610</v>
      </c>
      <c r="AV25" s="46">
        <v>25</v>
      </c>
      <c r="AW25" s="46">
        <v>1249</v>
      </c>
      <c r="AX25" s="46">
        <v>27</v>
      </c>
      <c r="AY25" s="45">
        <v>1216</v>
      </c>
      <c r="AZ25" s="45">
        <v>153</v>
      </c>
      <c r="BB25" s="38">
        <f t="shared" si="2"/>
        <v>161703787</v>
      </c>
      <c r="BC25" s="35">
        <v>160414855</v>
      </c>
      <c r="BD25" s="35">
        <v>1052227</v>
      </c>
      <c r="BE25" s="35">
        <v>175790</v>
      </c>
      <c r="BF25" s="35">
        <v>34878</v>
      </c>
      <c r="BG25" s="35">
        <v>23171</v>
      </c>
      <c r="BH25" s="35">
        <v>221</v>
      </c>
      <c r="BI25" s="35">
        <v>2465</v>
      </c>
      <c r="BJ25" s="35">
        <v>180</v>
      </c>
      <c r="BL25" s="38">
        <f t="shared" si="3"/>
        <v>161703787</v>
      </c>
      <c r="BM25" s="35">
        <v>160414855</v>
      </c>
      <c r="BN25" s="35">
        <v>1052227</v>
      </c>
      <c r="BO25" s="35">
        <v>175790</v>
      </c>
      <c r="BP25" s="35">
        <v>34878</v>
      </c>
      <c r="BQ25" s="35">
        <v>23171</v>
      </c>
      <c r="BR25" s="35">
        <v>221</v>
      </c>
      <c r="BS25" s="35">
        <v>2465</v>
      </c>
      <c r="BT25" s="35">
        <v>180</v>
      </c>
    </row>
    <row r="26" spans="1:72" s="1" customFormat="1" x14ac:dyDescent="0.25">
      <c r="A26" s="31">
        <v>42155</v>
      </c>
      <c r="B26" s="38">
        <f t="shared" si="0"/>
        <v>161794457</v>
      </c>
      <c r="C26" s="35">
        <v>2992</v>
      </c>
      <c r="D26" s="35">
        <v>344</v>
      </c>
      <c r="E26" s="35">
        <v>3401204</v>
      </c>
      <c r="F26" s="35">
        <v>160652</v>
      </c>
      <c r="G26" s="35">
        <v>2661757</v>
      </c>
      <c r="H26" s="35">
        <v>264216</v>
      </c>
      <c r="I26" s="35">
        <v>189</v>
      </c>
      <c r="J26" s="35">
        <v>0</v>
      </c>
      <c r="K26" s="35">
        <v>154614724</v>
      </c>
      <c r="L26" s="35">
        <v>662486</v>
      </c>
      <c r="M26" s="35">
        <v>407</v>
      </c>
      <c r="N26" s="36">
        <v>0</v>
      </c>
      <c r="O26" s="35">
        <v>8599</v>
      </c>
      <c r="P26" s="35">
        <v>15</v>
      </c>
      <c r="Q26" s="35">
        <v>10033</v>
      </c>
      <c r="R26" s="35">
        <v>385</v>
      </c>
      <c r="S26" s="37">
        <v>92</v>
      </c>
      <c r="T26" s="35">
        <v>0</v>
      </c>
      <c r="U26" s="35">
        <v>6352</v>
      </c>
      <c r="V26" s="35">
        <v>10</v>
      </c>
      <c r="W26" s="32"/>
      <c r="X26" s="38">
        <f t="shared" si="1"/>
        <v>161794457</v>
      </c>
      <c r="Y26" s="35">
        <v>157364872</v>
      </c>
      <c r="Z26" s="35">
        <v>775139</v>
      </c>
      <c r="AA26" s="35">
        <v>1524304</v>
      </c>
      <c r="AB26" s="35">
        <v>106736</v>
      </c>
      <c r="AC26" s="35">
        <v>1004469</v>
      </c>
      <c r="AD26" s="35">
        <v>92679</v>
      </c>
      <c r="AE26" s="35">
        <v>410134</v>
      </c>
      <c r="AF26" s="35">
        <v>48263</v>
      </c>
      <c r="AG26" s="35">
        <v>200527</v>
      </c>
      <c r="AH26" s="35">
        <v>30096</v>
      </c>
      <c r="AI26" s="35">
        <v>117563</v>
      </c>
      <c r="AJ26" s="35">
        <v>18467</v>
      </c>
      <c r="AK26" s="35">
        <v>58997</v>
      </c>
      <c r="AL26" s="35">
        <v>16318</v>
      </c>
      <c r="AM26" s="46">
        <v>11575</v>
      </c>
      <c r="AN26" s="46">
        <v>112</v>
      </c>
      <c r="AO26" s="46">
        <v>3044</v>
      </c>
      <c r="AP26" s="46">
        <v>19</v>
      </c>
      <c r="AQ26" s="46">
        <v>3829</v>
      </c>
      <c r="AR26" s="46">
        <v>37</v>
      </c>
      <c r="AS26" s="46">
        <v>3005</v>
      </c>
      <c r="AT26" s="46">
        <v>30</v>
      </c>
      <c r="AU26" s="46">
        <v>1504</v>
      </c>
      <c r="AV26" s="46">
        <v>32</v>
      </c>
      <c r="AW26" s="46">
        <v>1194</v>
      </c>
      <c r="AX26" s="46">
        <v>31</v>
      </c>
      <c r="AY26" s="45">
        <v>1332</v>
      </c>
      <c r="AZ26" s="45">
        <v>149</v>
      </c>
      <c r="BB26" s="38">
        <f t="shared" si="2"/>
        <v>161794457</v>
      </c>
      <c r="BC26" s="35">
        <v>160504306</v>
      </c>
      <c r="BD26" s="35">
        <v>1052913</v>
      </c>
      <c r="BE26" s="35">
        <v>176560</v>
      </c>
      <c r="BF26" s="35">
        <v>34785</v>
      </c>
      <c r="BG26" s="35">
        <v>22957</v>
      </c>
      <c r="BH26" s="35">
        <v>230</v>
      </c>
      <c r="BI26" s="35">
        <v>2526</v>
      </c>
      <c r="BJ26" s="35">
        <v>180</v>
      </c>
      <c r="BL26" s="38">
        <f t="shared" si="3"/>
        <v>161794457</v>
      </c>
      <c r="BM26" s="35">
        <v>160504306</v>
      </c>
      <c r="BN26" s="35">
        <v>1052913</v>
      </c>
      <c r="BO26" s="35">
        <v>176560</v>
      </c>
      <c r="BP26" s="35">
        <v>34785</v>
      </c>
      <c r="BQ26" s="35">
        <v>22957</v>
      </c>
      <c r="BR26" s="35">
        <v>230</v>
      </c>
      <c r="BS26" s="35">
        <v>2526</v>
      </c>
      <c r="BT26" s="35">
        <v>180</v>
      </c>
    </row>
    <row r="27" spans="1:72" s="1" customFormat="1" x14ac:dyDescent="0.25">
      <c r="A27" s="31">
        <v>42185</v>
      </c>
      <c r="B27" s="38">
        <f t="shared" si="0"/>
        <v>163120385</v>
      </c>
      <c r="C27" s="35">
        <v>2804</v>
      </c>
      <c r="D27" s="35">
        <v>392</v>
      </c>
      <c r="E27" s="35">
        <v>3390561</v>
      </c>
      <c r="F27" s="35">
        <v>159639</v>
      </c>
      <c r="G27" s="35">
        <v>2691309</v>
      </c>
      <c r="H27" s="35">
        <v>264097</v>
      </c>
      <c r="I27" s="35">
        <v>162</v>
      </c>
      <c r="J27" s="35">
        <v>0</v>
      </c>
      <c r="K27" s="35">
        <v>155921274</v>
      </c>
      <c r="L27" s="35">
        <v>664706</v>
      </c>
      <c r="M27" s="35">
        <v>359</v>
      </c>
      <c r="N27" s="36">
        <v>9</v>
      </c>
      <c r="O27" s="35">
        <v>8207</v>
      </c>
      <c r="P27" s="35">
        <v>15</v>
      </c>
      <c r="Q27" s="35">
        <v>10071</v>
      </c>
      <c r="R27" s="35">
        <v>391</v>
      </c>
      <c r="S27" s="37">
        <v>95</v>
      </c>
      <c r="T27" s="35">
        <v>0</v>
      </c>
      <c r="U27" s="35">
        <v>6284</v>
      </c>
      <c r="V27" s="35">
        <v>10</v>
      </c>
      <c r="W27" s="32"/>
      <c r="X27" s="38">
        <f t="shared" si="1"/>
        <v>163120385</v>
      </c>
      <c r="Y27" s="35">
        <v>158659189</v>
      </c>
      <c r="Z27" s="35">
        <v>775716</v>
      </c>
      <c r="AA27" s="35">
        <v>1538276</v>
      </c>
      <c r="AB27" s="35">
        <v>106106</v>
      </c>
      <c r="AC27" s="35">
        <v>1013304</v>
      </c>
      <c r="AD27" s="35">
        <v>93495</v>
      </c>
      <c r="AE27" s="35">
        <v>414019</v>
      </c>
      <c r="AF27" s="35">
        <v>48318</v>
      </c>
      <c r="AG27" s="35">
        <v>202141</v>
      </c>
      <c r="AH27" s="35">
        <v>30215</v>
      </c>
      <c r="AI27" s="35">
        <v>119226</v>
      </c>
      <c r="AJ27" s="35">
        <v>18643</v>
      </c>
      <c r="AK27" s="35">
        <v>59955</v>
      </c>
      <c r="AL27" s="35">
        <v>16341</v>
      </c>
      <c r="AM27" s="46">
        <v>11882</v>
      </c>
      <c r="AN27" s="46">
        <v>113</v>
      </c>
      <c r="AO27" s="46">
        <v>2848</v>
      </c>
      <c r="AP27" s="46">
        <v>26</v>
      </c>
      <c r="AQ27" s="46">
        <v>3707</v>
      </c>
      <c r="AR27" s="46">
        <v>33</v>
      </c>
      <c r="AS27" s="46">
        <v>2800</v>
      </c>
      <c r="AT27" s="46">
        <v>29</v>
      </c>
      <c r="AU27" s="46">
        <v>1377</v>
      </c>
      <c r="AV27" s="46">
        <v>29</v>
      </c>
      <c r="AW27" s="46">
        <v>1134</v>
      </c>
      <c r="AX27" s="46">
        <v>33</v>
      </c>
      <c r="AY27" s="45">
        <v>1268</v>
      </c>
      <c r="AZ27" s="45">
        <v>162</v>
      </c>
      <c r="BB27" s="38">
        <f t="shared" si="2"/>
        <v>163120385</v>
      </c>
      <c r="BC27" s="35">
        <v>161826929</v>
      </c>
      <c r="BD27" s="35">
        <v>1053850</v>
      </c>
      <c r="BE27" s="35">
        <v>179181</v>
      </c>
      <c r="BF27" s="35">
        <v>34984</v>
      </c>
      <c r="BG27" s="35">
        <v>22614</v>
      </c>
      <c r="BH27" s="35">
        <v>230</v>
      </c>
      <c r="BI27" s="35">
        <v>2402</v>
      </c>
      <c r="BJ27" s="35">
        <v>195</v>
      </c>
      <c r="BL27" s="38">
        <f t="shared" si="3"/>
        <v>163120385</v>
      </c>
      <c r="BM27" s="35">
        <v>161826929</v>
      </c>
      <c r="BN27" s="35">
        <v>1053850</v>
      </c>
      <c r="BO27" s="35">
        <v>179181</v>
      </c>
      <c r="BP27" s="35">
        <v>34984</v>
      </c>
      <c r="BQ27" s="35">
        <v>22614</v>
      </c>
      <c r="BR27" s="35">
        <v>230</v>
      </c>
      <c r="BS27" s="35">
        <v>2402</v>
      </c>
      <c r="BT27" s="35">
        <v>195</v>
      </c>
    </row>
    <row r="28" spans="1:72" s="1" customFormat="1" x14ac:dyDescent="0.25">
      <c r="A28" s="31">
        <v>42216</v>
      </c>
      <c r="B28" s="38">
        <f t="shared" si="0"/>
        <v>163802231</v>
      </c>
      <c r="C28" s="35">
        <v>2980</v>
      </c>
      <c r="D28" s="35">
        <v>428</v>
      </c>
      <c r="E28" s="35">
        <v>3467526</v>
      </c>
      <c r="F28" s="35">
        <v>160262</v>
      </c>
      <c r="G28" s="35">
        <v>2694869</v>
      </c>
      <c r="H28" s="35">
        <v>263403</v>
      </c>
      <c r="I28" s="35">
        <v>159</v>
      </c>
      <c r="J28" s="35">
        <v>0</v>
      </c>
      <c r="K28" s="35">
        <v>156522808</v>
      </c>
      <c r="L28" s="35">
        <v>664593</v>
      </c>
      <c r="M28" s="35">
        <v>355</v>
      </c>
      <c r="N28" s="36">
        <v>8</v>
      </c>
      <c r="O28" s="35">
        <v>7975</v>
      </c>
      <c r="P28" s="35">
        <v>14</v>
      </c>
      <c r="Q28" s="35">
        <v>10083</v>
      </c>
      <c r="R28" s="35">
        <v>385</v>
      </c>
      <c r="S28" s="37">
        <v>87</v>
      </c>
      <c r="T28" s="35">
        <v>0</v>
      </c>
      <c r="U28" s="35">
        <v>6286</v>
      </c>
      <c r="V28" s="35">
        <v>10</v>
      </c>
      <c r="W28" s="32"/>
      <c r="X28" s="38">
        <f t="shared" si="1"/>
        <v>163802231</v>
      </c>
      <c r="Y28" s="35">
        <v>159261677</v>
      </c>
      <c r="Z28" s="35">
        <v>772050</v>
      </c>
      <c r="AA28" s="35">
        <v>1588374</v>
      </c>
      <c r="AB28" s="35">
        <v>105681</v>
      </c>
      <c r="AC28" s="35">
        <v>1037264</v>
      </c>
      <c r="AD28" s="35">
        <v>96806</v>
      </c>
      <c r="AE28" s="35">
        <v>419537</v>
      </c>
      <c r="AF28" s="35">
        <v>48669</v>
      </c>
      <c r="AG28" s="35">
        <v>202952</v>
      </c>
      <c r="AH28" s="35">
        <v>30184</v>
      </c>
      <c r="AI28" s="35">
        <v>119312</v>
      </c>
      <c r="AJ28" s="35">
        <v>19014</v>
      </c>
      <c r="AK28" s="35">
        <v>59226</v>
      </c>
      <c r="AL28" s="35">
        <v>16282</v>
      </c>
      <c r="AM28" s="46">
        <v>11513</v>
      </c>
      <c r="AN28" s="46">
        <v>112</v>
      </c>
      <c r="AO28" s="46">
        <v>2824</v>
      </c>
      <c r="AP28" s="46">
        <v>21</v>
      </c>
      <c r="AQ28" s="46">
        <v>3642</v>
      </c>
      <c r="AR28" s="46">
        <v>40</v>
      </c>
      <c r="AS28" s="46">
        <v>2879</v>
      </c>
      <c r="AT28" s="46">
        <v>25</v>
      </c>
      <c r="AU28" s="46">
        <v>1501</v>
      </c>
      <c r="AV28" s="46">
        <v>31</v>
      </c>
      <c r="AW28" s="46">
        <v>1181</v>
      </c>
      <c r="AX28" s="46">
        <v>30</v>
      </c>
      <c r="AY28" s="45">
        <v>1246</v>
      </c>
      <c r="AZ28" s="45">
        <v>158</v>
      </c>
      <c r="BB28" s="38">
        <f t="shared" si="2"/>
        <v>163802231</v>
      </c>
      <c r="BC28" s="35">
        <v>162509804</v>
      </c>
      <c r="BD28" s="35">
        <v>1053390</v>
      </c>
      <c r="BE28" s="35">
        <v>178538</v>
      </c>
      <c r="BF28" s="35">
        <v>35296</v>
      </c>
      <c r="BG28" s="35">
        <v>22359</v>
      </c>
      <c r="BH28" s="35">
        <v>229</v>
      </c>
      <c r="BI28" s="35">
        <v>2427</v>
      </c>
      <c r="BJ28" s="35">
        <v>188</v>
      </c>
      <c r="BL28" s="38">
        <f t="shared" si="3"/>
        <v>163802231</v>
      </c>
      <c r="BM28" s="35">
        <v>162509804</v>
      </c>
      <c r="BN28" s="35">
        <v>1053390</v>
      </c>
      <c r="BO28" s="35">
        <v>178538</v>
      </c>
      <c r="BP28" s="35">
        <v>35296</v>
      </c>
      <c r="BQ28" s="35">
        <v>22359</v>
      </c>
      <c r="BR28" s="35">
        <v>229</v>
      </c>
      <c r="BS28" s="35">
        <v>2427</v>
      </c>
      <c r="BT28" s="35">
        <v>188</v>
      </c>
    </row>
    <row r="29" spans="1:72" s="1" customFormat="1" x14ac:dyDescent="0.25">
      <c r="A29" s="31">
        <v>42247</v>
      </c>
      <c r="B29" s="38">
        <f t="shared" si="0"/>
        <v>165008226</v>
      </c>
      <c r="C29" s="35">
        <v>6268</v>
      </c>
      <c r="D29" s="35">
        <v>1013</v>
      </c>
      <c r="E29" s="35">
        <v>3446382</v>
      </c>
      <c r="F29" s="35">
        <v>160963</v>
      </c>
      <c r="G29" s="35">
        <v>2746656</v>
      </c>
      <c r="H29" s="35">
        <v>263341</v>
      </c>
      <c r="I29" s="35">
        <v>110</v>
      </c>
      <c r="J29" s="35">
        <v>0</v>
      </c>
      <c r="K29" s="35">
        <v>157679215</v>
      </c>
      <c r="L29" s="35">
        <v>678781</v>
      </c>
      <c r="M29" s="35">
        <v>326</v>
      </c>
      <c r="N29" s="36">
        <v>2</v>
      </c>
      <c r="O29" s="35">
        <v>8130</v>
      </c>
      <c r="P29" s="35">
        <v>14</v>
      </c>
      <c r="Q29" s="35">
        <v>10301</v>
      </c>
      <c r="R29" s="35">
        <v>384</v>
      </c>
      <c r="S29" s="37">
        <v>63</v>
      </c>
      <c r="T29" s="35">
        <v>0</v>
      </c>
      <c r="U29" s="35">
        <v>6264</v>
      </c>
      <c r="V29" s="35">
        <v>13</v>
      </c>
      <c r="W29" s="32"/>
      <c r="X29" s="38">
        <f t="shared" si="1"/>
        <v>165008226</v>
      </c>
      <c r="Y29" s="35">
        <v>160458472</v>
      </c>
      <c r="Z29" s="35">
        <v>783245</v>
      </c>
      <c r="AA29" s="35">
        <v>1582723</v>
      </c>
      <c r="AB29" s="35">
        <v>106628</v>
      </c>
      <c r="AC29" s="35">
        <v>1035831</v>
      </c>
      <c r="AD29" s="35">
        <v>97432</v>
      </c>
      <c r="AE29" s="35">
        <v>415863</v>
      </c>
      <c r="AF29" s="35">
        <v>49573</v>
      </c>
      <c r="AG29" s="35">
        <v>206133</v>
      </c>
      <c r="AH29" s="35">
        <v>31220</v>
      </c>
      <c r="AI29" s="35">
        <v>119641</v>
      </c>
      <c r="AJ29" s="35">
        <v>19309</v>
      </c>
      <c r="AK29" s="35">
        <v>59968</v>
      </c>
      <c r="AL29" s="35">
        <v>16691</v>
      </c>
      <c r="AM29" s="46">
        <v>11519</v>
      </c>
      <c r="AN29" s="46">
        <v>107</v>
      </c>
      <c r="AO29" s="46">
        <v>2734</v>
      </c>
      <c r="AP29" s="46">
        <v>27</v>
      </c>
      <c r="AQ29" s="46">
        <v>3761</v>
      </c>
      <c r="AR29" s="46">
        <v>40</v>
      </c>
      <c r="AS29" s="46">
        <v>2951</v>
      </c>
      <c r="AT29" s="46">
        <v>30</v>
      </c>
      <c r="AU29" s="46">
        <v>1631</v>
      </c>
      <c r="AV29" s="46">
        <v>27</v>
      </c>
      <c r="AW29" s="46">
        <v>1279</v>
      </c>
      <c r="AX29" s="46">
        <v>33</v>
      </c>
      <c r="AY29" s="45">
        <v>1209</v>
      </c>
      <c r="AZ29" s="45">
        <v>149</v>
      </c>
      <c r="BB29" s="38">
        <f t="shared" si="2"/>
        <v>165008226</v>
      </c>
      <c r="BC29" s="35">
        <v>163699022</v>
      </c>
      <c r="BD29" s="35">
        <v>1068098</v>
      </c>
      <c r="BE29" s="35">
        <v>179609</v>
      </c>
      <c r="BF29" s="35">
        <v>36000</v>
      </c>
      <c r="BG29" s="35">
        <v>22596</v>
      </c>
      <c r="BH29" s="35">
        <v>231</v>
      </c>
      <c r="BI29" s="35">
        <v>2488</v>
      </c>
      <c r="BJ29" s="35">
        <v>182</v>
      </c>
      <c r="BL29" s="38">
        <f t="shared" si="3"/>
        <v>165008226</v>
      </c>
      <c r="BM29" s="35">
        <v>163699022</v>
      </c>
      <c r="BN29" s="35">
        <v>1068098</v>
      </c>
      <c r="BO29" s="35">
        <v>179609</v>
      </c>
      <c r="BP29" s="35">
        <v>36000</v>
      </c>
      <c r="BQ29" s="35">
        <v>22596</v>
      </c>
      <c r="BR29" s="35">
        <v>231</v>
      </c>
      <c r="BS29" s="35">
        <v>2488</v>
      </c>
      <c r="BT29" s="35">
        <v>182</v>
      </c>
    </row>
    <row r="30" spans="1:72" s="1" customFormat="1" x14ac:dyDescent="0.25">
      <c r="A30" s="31">
        <v>42277</v>
      </c>
      <c r="B30" s="38">
        <f t="shared" si="0"/>
        <v>167924825</v>
      </c>
      <c r="C30" s="35">
        <v>3661</v>
      </c>
      <c r="D30" s="35">
        <v>467</v>
      </c>
      <c r="E30" s="35">
        <v>3500085</v>
      </c>
      <c r="F30" s="35">
        <v>162804</v>
      </c>
      <c r="G30" s="35">
        <v>2788231</v>
      </c>
      <c r="H30" s="35">
        <v>211435</v>
      </c>
      <c r="I30" s="35">
        <v>94</v>
      </c>
      <c r="J30" s="35">
        <v>0</v>
      </c>
      <c r="K30" s="35">
        <v>160512349</v>
      </c>
      <c r="L30" s="35">
        <v>721377</v>
      </c>
      <c r="M30" s="35">
        <v>292</v>
      </c>
      <c r="N30" s="36">
        <v>0</v>
      </c>
      <c r="O30" s="35">
        <v>8106</v>
      </c>
      <c r="P30" s="35">
        <v>15</v>
      </c>
      <c r="Q30" s="35">
        <v>9396</v>
      </c>
      <c r="R30" s="35">
        <v>389</v>
      </c>
      <c r="S30" s="37">
        <v>78</v>
      </c>
      <c r="T30" s="35">
        <v>0</v>
      </c>
      <c r="U30" s="35">
        <v>6030</v>
      </c>
      <c r="V30" s="35">
        <v>16</v>
      </c>
      <c r="W30" s="32"/>
      <c r="X30" s="38">
        <f t="shared" si="1"/>
        <v>167924825</v>
      </c>
      <c r="Y30" s="35">
        <v>163353811</v>
      </c>
      <c r="Z30" s="35">
        <v>766432</v>
      </c>
      <c r="AA30" s="35">
        <v>1593553</v>
      </c>
      <c r="AB30" s="35">
        <v>109656</v>
      </c>
      <c r="AC30" s="35">
        <v>1045074</v>
      </c>
      <c r="AD30" s="35">
        <v>100367</v>
      </c>
      <c r="AE30" s="35">
        <v>421853</v>
      </c>
      <c r="AF30" s="35">
        <v>50582</v>
      </c>
      <c r="AG30" s="35">
        <v>207015</v>
      </c>
      <c r="AH30" s="35">
        <v>32101</v>
      </c>
      <c r="AI30" s="35">
        <v>122718</v>
      </c>
      <c r="AJ30" s="35">
        <v>19743</v>
      </c>
      <c r="AK30" s="35">
        <v>60396</v>
      </c>
      <c r="AL30" s="35">
        <v>17202</v>
      </c>
      <c r="AM30" s="46">
        <v>10284</v>
      </c>
      <c r="AN30" s="46">
        <v>119</v>
      </c>
      <c r="AO30" s="46">
        <v>2690</v>
      </c>
      <c r="AP30" s="46">
        <v>26</v>
      </c>
      <c r="AQ30" s="46">
        <v>3759</v>
      </c>
      <c r="AR30" s="46">
        <v>35</v>
      </c>
      <c r="AS30" s="46">
        <v>2965</v>
      </c>
      <c r="AT30" s="46">
        <v>27</v>
      </c>
      <c r="AU30" s="46">
        <v>1654</v>
      </c>
      <c r="AV30" s="46">
        <v>34</v>
      </c>
      <c r="AW30" s="46">
        <v>1341</v>
      </c>
      <c r="AX30" s="46">
        <v>28</v>
      </c>
      <c r="AY30" s="45">
        <v>1209</v>
      </c>
      <c r="AZ30" s="45">
        <v>151</v>
      </c>
      <c r="BB30" s="38">
        <f t="shared" si="2"/>
        <v>167924825</v>
      </c>
      <c r="BC30" s="35">
        <v>166621306</v>
      </c>
      <c r="BD30" s="35">
        <v>1059138</v>
      </c>
      <c r="BE30" s="35">
        <v>183114</v>
      </c>
      <c r="BF30" s="35">
        <v>36945</v>
      </c>
      <c r="BG30" s="35">
        <v>21352</v>
      </c>
      <c r="BH30" s="35">
        <v>241</v>
      </c>
      <c r="BI30" s="35">
        <v>2550</v>
      </c>
      <c r="BJ30" s="35">
        <v>179</v>
      </c>
      <c r="BL30" s="38">
        <f t="shared" si="3"/>
        <v>167924825</v>
      </c>
      <c r="BM30" s="35">
        <v>166621306</v>
      </c>
      <c r="BN30" s="35">
        <v>1059138</v>
      </c>
      <c r="BO30" s="35">
        <v>183114</v>
      </c>
      <c r="BP30" s="35">
        <v>36945</v>
      </c>
      <c r="BQ30" s="35">
        <v>21352</v>
      </c>
      <c r="BR30" s="35">
        <v>241</v>
      </c>
      <c r="BS30" s="35">
        <v>2550</v>
      </c>
      <c r="BT30" s="35">
        <v>179</v>
      </c>
    </row>
    <row r="31" spans="1:72" s="1" customFormat="1" x14ac:dyDescent="0.25">
      <c r="A31" s="31">
        <v>42308</v>
      </c>
      <c r="B31" s="38">
        <f t="shared" si="0"/>
        <v>170285831</v>
      </c>
      <c r="C31" s="35">
        <v>2946</v>
      </c>
      <c r="D31" s="35">
        <v>391</v>
      </c>
      <c r="E31" s="35">
        <v>3535383</v>
      </c>
      <c r="F31" s="35">
        <v>164419</v>
      </c>
      <c r="G31" s="35">
        <v>2807298</v>
      </c>
      <c r="H31" s="35">
        <v>211781</v>
      </c>
      <c r="I31" s="35">
        <v>55</v>
      </c>
      <c r="J31" s="35">
        <v>0</v>
      </c>
      <c r="K31" s="35">
        <v>162815143</v>
      </c>
      <c r="L31" s="35">
        <v>722851</v>
      </c>
      <c r="M31" s="35">
        <v>276</v>
      </c>
      <c r="N31" s="36">
        <v>10</v>
      </c>
      <c r="O31" s="35">
        <v>8235</v>
      </c>
      <c r="P31" s="35">
        <v>10</v>
      </c>
      <c r="Q31" s="35">
        <v>10257</v>
      </c>
      <c r="R31" s="35">
        <v>393</v>
      </c>
      <c r="S31" s="37">
        <v>85</v>
      </c>
      <c r="T31" s="35">
        <v>0</v>
      </c>
      <c r="U31" s="35">
        <v>6284</v>
      </c>
      <c r="V31" s="35">
        <v>14</v>
      </c>
      <c r="W31" s="32"/>
      <c r="X31" s="38">
        <f t="shared" si="1"/>
        <v>170285831</v>
      </c>
      <c r="Y31" s="35">
        <v>165695969</v>
      </c>
      <c r="Z31" s="35">
        <v>776239</v>
      </c>
      <c r="AA31" s="35">
        <v>1611301</v>
      </c>
      <c r="AB31" s="35">
        <v>107492</v>
      </c>
      <c r="AC31" s="35">
        <v>1052188</v>
      </c>
      <c r="AD31" s="35">
        <v>101444</v>
      </c>
      <c r="AE31" s="35">
        <v>418500</v>
      </c>
      <c r="AF31" s="35">
        <v>48605</v>
      </c>
      <c r="AG31" s="35">
        <v>203525</v>
      </c>
      <c r="AH31" s="35">
        <v>29936</v>
      </c>
      <c r="AI31" s="35">
        <v>119644</v>
      </c>
      <c r="AJ31" s="35">
        <v>19007</v>
      </c>
      <c r="AK31" s="35">
        <v>59698</v>
      </c>
      <c r="AL31" s="35">
        <v>16719</v>
      </c>
      <c r="AM31" s="46">
        <v>11093</v>
      </c>
      <c r="AN31" s="46">
        <v>114</v>
      </c>
      <c r="AO31" s="46">
        <v>2729</v>
      </c>
      <c r="AP31" s="46">
        <v>32</v>
      </c>
      <c r="AQ31" s="46">
        <v>3857</v>
      </c>
      <c r="AR31" s="46">
        <v>41</v>
      </c>
      <c r="AS31" s="46">
        <v>3123</v>
      </c>
      <c r="AT31" s="46">
        <v>21</v>
      </c>
      <c r="AU31" s="46">
        <v>1726</v>
      </c>
      <c r="AV31" s="46">
        <v>25</v>
      </c>
      <c r="AW31" s="46">
        <v>1389</v>
      </c>
      <c r="AX31" s="46">
        <v>37</v>
      </c>
      <c r="AY31" s="45">
        <v>1220</v>
      </c>
      <c r="AZ31" s="45">
        <v>157</v>
      </c>
      <c r="BB31" s="38">
        <f t="shared" si="2"/>
        <v>170285831</v>
      </c>
      <c r="BC31" s="35">
        <v>168981483</v>
      </c>
      <c r="BD31" s="35">
        <v>1063716</v>
      </c>
      <c r="BE31" s="35">
        <v>179342</v>
      </c>
      <c r="BF31" s="35">
        <v>35726</v>
      </c>
      <c r="BG31" s="35">
        <v>22528</v>
      </c>
      <c r="BH31" s="35">
        <v>233</v>
      </c>
      <c r="BI31" s="35">
        <v>2609</v>
      </c>
      <c r="BJ31" s="35">
        <v>194</v>
      </c>
      <c r="BL31" s="38">
        <f t="shared" si="3"/>
        <v>170285831</v>
      </c>
      <c r="BM31" s="35">
        <v>168981483</v>
      </c>
      <c r="BN31" s="35">
        <v>1063716</v>
      </c>
      <c r="BO31" s="35">
        <v>179342</v>
      </c>
      <c r="BP31" s="35">
        <v>35726</v>
      </c>
      <c r="BQ31" s="35">
        <v>22528</v>
      </c>
      <c r="BR31" s="35">
        <v>233</v>
      </c>
      <c r="BS31" s="35">
        <v>2609</v>
      </c>
      <c r="BT31" s="35">
        <v>194</v>
      </c>
    </row>
    <row r="32" spans="1:72" s="1" customFormat="1" x14ac:dyDescent="0.25">
      <c r="A32" s="31">
        <v>42338</v>
      </c>
      <c r="B32" s="38">
        <f t="shared" si="0"/>
        <v>173560667</v>
      </c>
      <c r="C32" s="35">
        <v>2956</v>
      </c>
      <c r="D32" s="35">
        <v>355</v>
      </c>
      <c r="E32" s="35">
        <v>3513113</v>
      </c>
      <c r="F32" s="35">
        <v>161583</v>
      </c>
      <c r="G32" s="35">
        <v>2820158</v>
      </c>
      <c r="H32" s="35">
        <v>210784</v>
      </c>
      <c r="I32" s="35">
        <v>41</v>
      </c>
      <c r="J32" s="35">
        <v>0</v>
      </c>
      <c r="K32" s="35">
        <v>166102353</v>
      </c>
      <c r="L32" s="35">
        <v>723345</v>
      </c>
      <c r="M32" s="35">
        <v>278</v>
      </c>
      <c r="N32" s="36">
        <v>9</v>
      </c>
      <c r="O32" s="35">
        <v>8693</v>
      </c>
      <c r="P32" s="35">
        <v>11</v>
      </c>
      <c r="Q32" s="35">
        <v>10153</v>
      </c>
      <c r="R32" s="35">
        <v>394</v>
      </c>
      <c r="S32" s="37">
        <v>92</v>
      </c>
      <c r="T32" s="35">
        <v>0</v>
      </c>
      <c r="U32" s="35">
        <v>6335</v>
      </c>
      <c r="V32" s="35">
        <v>14</v>
      </c>
      <c r="W32" s="32"/>
      <c r="X32" s="38">
        <f t="shared" si="1"/>
        <v>173560667</v>
      </c>
      <c r="Y32" s="35">
        <v>168934418</v>
      </c>
      <c r="Z32" s="35">
        <v>774127</v>
      </c>
      <c r="AA32" s="35">
        <v>1631212</v>
      </c>
      <c r="AB32" s="35">
        <v>107531</v>
      </c>
      <c r="AC32" s="35">
        <v>1060083</v>
      </c>
      <c r="AD32" s="35">
        <v>101087</v>
      </c>
      <c r="AE32" s="35">
        <v>423360</v>
      </c>
      <c r="AF32" s="35">
        <v>48623</v>
      </c>
      <c r="AG32" s="35">
        <v>206907</v>
      </c>
      <c r="AH32" s="35">
        <v>29579</v>
      </c>
      <c r="AI32" s="35">
        <v>121814</v>
      </c>
      <c r="AJ32" s="35">
        <v>18713</v>
      </c>
      <c r="AK32" s="35">
        <v>60827</v>
      </c>
      <c r="AL32" s="35">
        <v>16407</v>
      </c>
      <c r="AM32" s="46">
        <v>11050</v>
      </c>
      <c r="AN32" s="46">
        <v>112</v>
      </c>
      <c r="AO32" s="46">
        <v>2672</v>
      </c>
      <c r="AP32" s="46">
        <v>32</v>
      </c>
      <c r="AQ32" s="46">
        <v>4076</v>
      </c>
      <c r="AR32" s="46">
        <v>35</v>
      </c>
      <c r="AS32" s="46">
        <v>3288</v>
      </c>
      <c r="AT32" s="46">
        <v>24</v>
      </c>
      <c r="AU32" s="46">
        <v>1807</v>
      </c>
      <c r="AV32" s="46">
        <v>35</v>
      </c>
      <c r="AW32" s="46">
        <v>1423</v>
      </c>
      <c r="AX32" s="46">
        <v>28</v>
      </c>
      <c r="AY32" s="45">
        <v>1235</v>
      </c>
      <c r="AZ32" s="45">
        <v>162</v>
      </c>
      <c r="BB32" s="38">
        <f t="shared" si="2"/>
        <v>173560667</v>
      </c>
      <c r="BC32" s="35">
        <v>172255980</v>
      </c>
      <c r="BD32" s="35">
        <v>1060947</v>
      </c>
      <c r="BE32" s="35">
        <v>182641</v>
      </c>
      <c r="BF32" s="35">
        <v>35120</v>
      </c>
      <c r="BG32" s="35">
        <v>22893</v>
      </c>
      <c r="BH32" s="35">
        <v>238</v>
      </c>
      <c r="BI32" s="35">
        <v>2658</v>
      </c>
      <c r="BJ32" s="35">
        <v>190</v>
      </c>
      <c r="BL32" s="38">
        <f t="shared" si="3"/>
        <v>173560667</v>
      </c>
      <c r="BM32" s="35">
        <v>172255980</v>
      </c>
      <c r="BN32" s="35">
        <v>1060947</v>
      </c>
      <c r="BO32" s="35">
        <v>182641</v>
      </c>
      <c r="BP32" s="35">
        <v>35120</v>
      </c>
      <c r="BQ32" s="35">
        <v>22893</v>
      </c>
      <c r="BR32" s="35">
        <v>238</v>
      </c>
      <c r="BS32" s="35">
        <v>2658</v>
      </c>
      <c r="BT32" s="35">
        <v>190</v>
      </c>
    </row>
    <row r="33" spans="1:72" s="1" customFormat="1" x14ac:dyDescent="0.25">
      <c r="A33" s="31">
        <v>42369</v>
      </c>
      <c r="B33" s="38">
        <f t="shared" si="0"/>
        <v>175994476</v>
      </c>
      <c r="C33" s="35">
        <v>4948</v>
      </c>
      <c r="D33" s="35">
        <v>407</v>
      </c>
      <c r="E33" s="35">
        <v>3569902</v>
      </c>
      <c r="F33" s="35">
        <v>159637</v>
      </c>
      <c r="G33" s="35">
        <v>2847262</v>
      </c>
      <c r="H33" s="35">
        <v>209782</v>
      </c>
      <c r="I33" s="35">
        <v>149</v>
      </c>
      <c r="J33" s="35">
        <v>0</v>
      </c>
      <c r="K33" s="35">
        <v>168451389</v>
      </c>
      <c r="L33" s="35">
        <v>724461</v>
      </c>
      <c r="M33" s="35">
        <v>121</v>
      </c>
      <c r="N33" s="36">
        <v>4</v>
      </c>
      <c r="O33" s="35">
        <v>8799</v>
      </c>
      <c r="P33" s="35">
        <v>14</v>
      </c>
      <c r="Q33" s="35">
        <v>10661</v>
      </c>
      <c r="R33" s="35">
        <v>431</v>
      </c>
      <c r="S33" s="37">
        <v>113</v>
      </c>
      <c r="T33" s="35">
        <v>0</v>
      </c>
      <c r="U33" s="35">
        <v>6381</v>
      </c>
      <c r="V33" s="35">
        <v>15</v>
      </c>
      <c r="W33" s="32"/>
      <c r="X33" s="38">
        <f t="shared" si="1"/>
        <v>175994476</v>
      </c>
      <c r="Y33" s="35">
        <v>171190990</v>
      </c>
      <c r="Z33" s="35">
        <v>776421</v>
      </c>
      <c r="AA33" s="35">
        <v>1699787</v>
      </c>
      <c r="AB33" s="35">
        <v>106926</v>
      </c>
      <c r="AC33" s="35">
        <v>1118198</v>
      </c>
      <c r="AD33" s="35">
        <v>99294</v>
      </c>
      <c r="AE33" s="35">
        <v>449418</v>
      </c>
      <c r="AF33" s="35">
        <v>47899</v>
      </c>
      <c r="AG33" s="35">
        <v>221059</v>
      </c>
      <c r="AH33" s="35">
        <v>29160</v>
      </c>
      <c r="AI33" s="35">
        <v>130374</v>
      </c>
      <c r="AJ33" s="35">
        <v>18583</v>
      </c>
      <c r="AK33" s="35">
        <v>63824</v>
      </c>
      <c r="AL33" s="35">
        <v>16004</v>
      </c>
      <c r="AM33" s="46">
        <v>11513</v>
      </c>
      <c r="AN33" s="46">
        <v>154</v>
      </c>
      <c r="AO33" s="46">
        <v>2688</v>
      </c>
      <c r="AP33" s="46">
        <v>28</v>
      </c>
      <c r="AQ33" s="46">
        <v>4049</v>
      </c>
      <c r="AR33" s="46">
        <v>36</v>
      </c>
      <c r="AS33" s="46">
        <v>3398</v>
      </c>
      <c r="AT33" s="46">
        <v>23</v>
      </c>
      <c r="AU33" s="46">
        <v>1830</v>
      </c>
      <c r="AV33" s="46">
        <v>33</v>
      </c>
      <c r="AW33" s="46">
        <v>1457</v>
      </c>
      <c r="AX33" s="46">
        <v>32</v>
      </c>
      <c r="AY33" s="45">
        <v>1140</v>
      </c>
      <c r="AZ33" s="45">
        <v>158</v>
      </c>
      <c r="BB33" s="38">
        <f t="shared" si="2"/>
        <v>175994476</v>
      </c>
      <c r="BC33" s="35">
        <v>174679452</v>
      </c>
      <c r="BD33" s="35">
        <v>1059700</v>
      </c>
      <c r="BE33" s="35">
        <v>194198</v>
      </c>
      <c r="BF33" s="35">
        <v>34587</v>
      </c>
      <c r="BG33" s="35">
        <v>23478</v>
      </c>
      <c r="BH33" s="35">
        <v>274</v>
      </c>
      <c r="BI33" s="35">
        <v>2597</v>
      </c>
      <c r="BJ33" s="35">
        <v>190</v>
      </c>
      <c r="BL33" s="38">
        <f t="shared" si="3"/>
        <v>175994476</v>
      </c>
      <c r="BM33" s="35">
        <v>174679452</v>
      </c>
      <c r="BN33" s="35">
        <v>1059700</v>
      </c>
      <c r="BO33" s="35">
        <v>194198</v>
      </c>
      <c r="BP33" s="35">
        <v>34587</v>
      </c>
      <c r="BQ33" s="35">
        <v>23478</v>
      </c>
      <c r="BR33" s="35">
        <v>274</v>
      </c>
      <c r="BS33" s="35">
        <v>2597</v>
      </c>
      <c r="BT33" s="35">
        <v>190</v>
      </c>
    </row>
    <row r="34" spans="1:72" s="1" customFormat="1" x14ac:dyDescent="0.25">
      <c r="A34" s="31">
        <v>42400</v>
      </c>
      <c r="B34" s="38">
        <f t="shared" si="0"/>
        <v>177136748</v>
      </c>
      <c r="C34" s="35">
        <v>2925</v>
      </c>
      <c r="D34" s="35">
        <v>336</v>
      </c>
      <c r="E34" s="35">
        <v>3606346</v>
      </c>
      <c r="F34" s="35">
        <v>157800</v>
      </c>
      <c r="G34" s="35">
        <v>2873918</v>
      </c>
      <c r="H34" s="35">
        <v>208570</v>
      </c>
      <c r="I34" s="35">
        <v>46</v>
      </c>
      <c r="J34" s="35">
        <v>0</v>
      </c>
      <c r="K34" s="35">
        <v>169535392</v>
      </c>
      <c r="L34" s="35">
        <v>724260</v>
      </c>
      <c r="M34" s="35">
        <v>281</v>
      </c>
      <c r="N34" s="36">
        <v>0</v>
      </c>
      <c r="O34" s="35">
        <v>9223</v>
      </c>
      <c r="P34" s="35">
        <v>12</v>
      </c>
      <c r="Q34" s="35">
        <v>10640</v>
      </c>
      <c r="R34" s="35">
        <v>425</v>
      </c>
      <c r="S34" s="37">
        <v>100</v>
      </c>
      <c r="T34" s="35">
        <v>0</v>
      </c>
      <c r="U34" s="35">
        <v>6460</v>
      </c>
      <c r="V34" s="35">
        <v>14</v>
      </c>
      <c r="W34" s="32"/>
      <c r="X34" s="38">
        <f t="shared" si="1"/>
        <v>177136748</v>
      </c>
      <c r="Y34" s="35">
        <v>172400702</v>
      </c>
      <c r="Z34" s="35">
        <v>775808</v>
      </c>
      <c r="AA34" s="35">
        <v>1674607</v>
      </c>
      <c r="AB34" s="35">
        <v>105922</v>
      </c>
      <c r="AC34" s="35">
        <v>1099667</v>
      </c>
      <c r="AD34" s="35">
        <v>99241</v>
      </c>
      <c r="AE34" s="35">
        <v>441175</v>
      </c>
      <c r="AF34" s="35">
        <v>47533</v>
      </c>
      <c r="AG34" s="35">
        <v>215188</v>
      </c>
      <c r="AH34" s="35">
        <v>28467</v>
      </c>
      <c r="AI34" s="35">
        <v>126060</v>
      </c>
      <c r="AJ34" s="35">
        <v>18239</v>
      </c>
      <c r="AK34" s="35">
        <v>61228</v>
      </c>
      <c r="AL34" s="35">
        <v>15756</v>
      </c>
      <c r="AM34" s="46">
        <v>11563</v>
      </c>
      <c r="AN34" s="46">
        <v>140</v>
      </c>
      <c r="AO34" s="46">
        <v>2721</v>
      </c>
      <c r="AP34" s="46">
        <v>32</v>
      </c>
      <c r="AQ34" s="46">
        <v>4180</v>
      </c>
      <c r="AR34" s="46">
        <v>32</v>
      </c>
      <c r="AS34" s="46">
        <v>3526</v>
      </c>
      <c r="AT34" s="46">
        <v>27</v>
      </c>
      <c r="AU34" s="46">
        <v>1925</v>
      </c>
      <c r="AV34" s="46">
        <v>34</v>
      </c>
      <c r="AW34" s="46">
        <v>1496</v>
      </c>
      <c r="AX34" s="46">
        <v>42</v>
      </c>
      <c r="AY34" s="45">
        <v>1293</v>
      </c>
      <c r="AZ34" s="45">
        <v>144</v>
      </c>
      <c r="BB34" s="38">
        <f t="shared" si="2"/>
        <v>177136748</v>
      </c>
      <c r="BC34" s="35">
        <v>175831339</v>
      </c>
      <c r="BD34" s="35">
        <v>1056971</v>
      </c>
      <c r="BE34" s="35">
        <v>187288</v>
      </c>
      <c r="BF34" s="35">
        <v>33995</v>
      </c>
      <c r="BG34" s="35">
        <v>23915</v>
      </c>
      <c r="BH34" s="35">
        <v>265</v>
      </c>
      <c r="BI34" s="35">
        <v>2789</v>
      </c>
      <c r="BJ34" s="35">
        <v>186</v>
      </c>
      <c r="BL34" s="38">
        <f t="shared" si="3"/>
        <v>177136748</v>
      </c>
      <c r="BM34" s="35">
        <v>175831339</v>
      </c>
      <c r="BN34" s="35">
        <v>1056971</v>
      </c>
      <c r="BO34" s="35">
        <v>187288</v>
      </c>
      <c r="BP34" s="35">
        <v>33995</v>
      </c>
      <c r="BQ34" s="35">
        <v>23915</v>
      </c>
      <c r="BR34" s="35">
        <v>265</v>
      </c>
      <c r="BS34" s="35">
        <v>2789</v>
      </c>
      <c r="BT34" s="35">
        <v>186</v>
      </c>
    </row>
    <row r="35" spans="1:72" s="1" customFormat="1" x14ac:dyDescent="0.25">
      <c r="A35" s="31">
        <v>42429</v>
      </c>
      <c r="B35" s="38">
        <f t="shared" si="0"/>
        <v>178672163</v>
      </c>
      <c r="C35" s="35">
        <v>3018</v>
      </c>
      <c r="D35" s="35">
        <v>324</v>
      </c>
      <c r="E35" s="35">
        <v>3605646</v>
      </c>
      <c r="F35" s="35">
        <v>157952</v>
      </c>
      <c r="G35" s="35">
        <v>2888434</v>
      </c>
      <c r="H35" s="35">
        <v>208069</v>
      </c>
      <c r="I35" s="35">
        <v>39</v>
      </c>
      <c r="J35" s="35">
        <v>0</v>
      </c>
      <c r="K35" s="35">
        <v>171067513</v>
      </c>
      <c r="L35" s="35">
        <v>714027</v>
      </c>
      <c r="M35" s="35">
        <v>198</v>
      </c>
      <c r="N35" s="36">
        <v>0</v>
      </c>
      <c r="O35" s="35">
        <v>9232</v>
      </c>
      <c r="P35" s="35">
        <v>10</v>
      </c>
      <c r="Q35" s="35">
        <v>10668</v>
      </c>
      <c r="R35" s="35">
        <v>431</v>
      </c>
      <c r="S35" s="37">
        <v>118</v>
      </c>
      <c r="T35" s="35">
        <v>0</v>
      </c>
      <c r="U35" s="35">
        <v>6470</v>
      </c>
      <c r="V35" s="35">
        <v>14</v>
      </c>
      <c r="W35" s="32"/>
      <c r="X35" s="38">
        <f t="shared" si="1"/>
        <v>178672163</v>
      </c>
      <c r="Y35" s="35">
        <v>173954885</v>
      </c>
      <c r="Z35" s="35">
        <v>767464</v>
      </c>
      <c r="AA35" s="35">
        <v>1667348</v>
      </c>
      <c r="AB35" s="35">
        <v>105026</v>
      </c>
      <c r="AC35" s="35">
        <v>1096088</v>
      </c>
      <c r="AD35" s="35">
        <v>99246</v>
      </c>
      <c r="AE35" s="35">
        <v>442817</v>
      </c>
      <c r="AF35" s="35">
        <v>46978</v>
      </c>
      <c r="AG35" s="35">
        <v>215497</v>
      </c>
      <c r="AH35" s="35">
        <v>28135</v>
      </c>
      <c r="AI35" s="35">
        <v>126652</v>
      </c>
      <c r="AJ35" s="35">
        <v>17964</v>
      </c>
      <c r="AK35" s="35">
        <v>61363</v>
      </c>
      <c r="AL35" s="35">
        <v>15559</v>
      </c>
      <c r="AM35" s="46">
        <v>11619</v>
      </c>
      <c r="AN35" s="46">
        <v>144</v>
      </c>
      <c r="AO35" s="46">
        <v>2709</v>
      </c>
      <c r="AP35" s="46">
        <v>31</v>
      </c>
      <c r="AQ35" s="46">
        <v>4138</v>
      </c>
      <c r="AR35" s="46">
        <v>34</v>
      </c>
      <c r="AS35" s="46">
        <v>3603</v>
      </c>
      <c r="AT35" s="46">
        <v>30</v>
      </c>
      <c r="AU35" s="46">
        <v>1912</v>
      </c>
      <c r="AV35" s="46">
        <v>32</v>
      </c>
      <c r="AW35" s="46">
        <v>1488</v>
      </c>
      <c r="AX35" s="46">
        <v>39</v>
      </c>
      <c r="AY35" s="45">
        <v>1217</v>
      </c>
      <c r="AZ35" s="45">
        <v>145</v>
      </c>
      <c r="BB35" s="38">
        <f t="shared" si="2"/>
        <v>178672163</v>
      </c>
      <c r="BC35" s="35">
        <v>177376635</v>
      </c>
      <c r="BD35" s="35">
        <v>1046849</v>
      </c>
      <c r="BE35" s="35">
        <v>188015</v>
      </c>
      <c r="BF35" s="35">
        <v>33523</v>
      </c>
      <c r="BG35" s="35">
        <v>23981</v>
      </c>
      <c r="BH35" s="35">
        <v>271</v>
      </c>
      <c r="BI35" s="35">
        <v>2705</v>
      </c>
      <c r="BJ35" s="35">
        <v>184</v>
      </c>
      <c r="BL35" s="38">
        <f t="shared" si="3"/>
        <v>178672163</v>
      </c>
      <c r="BM35" s="35">
        <v>177376635</v>
      </c>
      <c r="BN35" s="35">
        <v>1046849</v>
      </c>
      <c r="BO35" s="35">
        <v>188015</v>
      </c>
      <c r="BP35" s="35">
        <v>33523</v>
      </c>
      <c r="BQ35" s="35">
        <v>23981</v>
      </c>
      <c r="BR35" s="35">
        <v>271</v>
      </c>
      <c r="BS35" s="35">
        <v>2705</v>
      </c>
      <c r="BT35" s="35">
        <v>184</v>
      </c>
    </row>
    <row r="36" spans="1:72" s="1" customFormat="1" x14ac:dyDescent="0.25">
      <c r="A36" s="31">
        <v>42460</v>
      </c>
      <c r="B36" s="38">
        <f t="shared" si="0"/>
        <v>179821572</v>
      </c>
      <c r="C36" s="35">
        <v>3084</v>
      </c>
      <c r="D36" s="35">
        <v>322</v>
      </c>
      <c r="E36" s="35">
        <v>3592144</v>
      </c>
      <c r="F36" s="35">
        <v>155136</v>
      </c>
      <c r="G36" s="35">
        <v>2923368</v>
      </c>
      <c r="H36" s="35">
        <v>206466</v>
      </c>
      <c r="I36" s="35">
        <v>42</v>
      </c>
      <c r="J36" s="35">
        <v>0</v>
      </c>
      <c r="K36" s="35">
        <v>172188479</v>
      </c>
      <c r="L36" s="35">
        <v>725332</v>
      </c>
      <c r="M36" s="35">
        <v>306</v>
      </c>
      <c r="N36" s="36">
        <v>0</v>
      </c>
      <c r="O36" s="35">
        <v>9226</v>
      </c>
      <c r="P36" s="35">
        <v>9</v>
      </c>
      <c r="Q36" s="35">
        <v>10619</v>
      </c>
      <c r="R36" s="35">
        <v>422</v>
      </c>
      <c r="S36" s="37">
        <v>118</v>
      </c>
      <c r="T36" s="35">
        <v>0</v>
      </c>
      <c r="U36" s="35">
        <v>6485</v>
      </c>
      <c r="V36" s="35">
        <v>14</v>
      </c>
      <c r="W36" s="32"/>
      <c r="X36" s="38">
        <f t="shared" si="1"/>
        <v>179821572</v>
      </c>
      <c r="Y36" s="35">
        <v>175117810</v>
      </c>
      <c r="Z36" s="35">
        <v>775046</v>
      </c>
      <c r="AA36" s="35">
        <v>1660320</v>
      </c>
      <c r="AB36" s="35">
        <v>107399</v>
      </c>
      <c r="AC36" s="35">
        <v>1091317</v>
      </c>
      <c r="AD36" s="35">
        <v>96333</v>
      </c>
      <c r="AE36" s="35">
        <v>438045</v>
      </c>
      <c r="AF36" s="35">
        <v>47635</v>
      </c>
      <c r="AG36" s="35">
        <v>212759</v>
      </c>
      <c r="AH36" s="35">
        <v>28556</v>
      </c>
      <c r="AI36" s="35">
        <v>125165</v>
      </c>
      <c r="AJ36" s="35">
        <v>17295</v>
      </c>
      <c r="AK36" s="35">
        <v>61701</v>
      </c>
      <c r="AL36" s="35">
        <v>14992</v>
      </c>
      <c r="AM36" s="46">
        <v>11613</v>
      </c>
      <c r="AN36" s="46">
        <v>141</v>
      </c>
      <c r="AO36" s="46">
        <v>2726</v>
      </c>
      <c r="AP36" s="46">
        <v>34</v>
      </c>
      <c r="AQ36" s="46">
        <v>4125</v>
      </c>
      <c r="AR36" s="46">
        <v>27</v>
      </c>
      <c r="AS36" s="46">
        <v>3633</v>
      </c>
      <c r="AT36" s="46">
        <v>26</v>
      </c>
      <c r="AU36" s="46">
        <v>1890</v>
      </c>
      <c r="AV36" s="46">
        <v>37</v>
      </c>
      <c r="AW36" s="46">
        <v>1423</v>
      </c>
      <c r="AX36" s="46">
        <v>40</v>
      </c>
      <c r="AY36" s="45">
        <v>1344</v>
      </c>
      <c r="AZ36" s="45">
        <v>140</v>
      </c>
      <c r="BB36" s="38">
        <f t="shared" si="2"/>
        <v>179821572</v>
      </c>
      <c r="BC36" s="35">
        <v>178520251</v>
      </c>
      <c r="BD36" s="35">
        <v>1054969</v>
      </c>
      <c r="BE36" s="35">
        <v>186866</v>
      </c>
      <c r="BF36" s="35">
        <v>32287</v>
      </c>
      <c r="BG36" s="35">
        <v>23987</v>
      </c>
      <c r="BH36" s="35">
        <v>265</v>
      </c>
      <c r="BI36" s="35">
        <v>2767</v>
      </c>
      <c r="BJ36" s="35">
        <v>180</v>
      </c>
      <c r="BL36" s="38">
        <f t="shared" si="3"/>
        <v>179821572</v>
      </c>
      <c r="BM36" s="35">
        <v>178520251</v>
      </c>
      <c r="BN36" s="35">
        <v>1054969</v>
      </c>
      <c r="BO36" s="35">
        <v>186866</v>
      </c>
      <c r="BP36" s="35">
        <v>32287</v>
      </c>
      <c r="BQ36" s="35">
        <v>23987</v>
      </c>
      <c r="BR36" s="35">
        <v>265</v>
      </c>
      <c r="BS36" s="35">
        <v>2767</v>
      </c>
      <c r="BT36" s="35">
        <v>180</v>
      </c>
    </row>
    <row r="37" spans="1:72" s="1" customFormat="1" x14ac:dyDescent="0.25">
      <c r="A37" s="31">
        <v>42490</v>
      </c>
      <c r="B37" s="38">
        <f t="shared" si="0"/>
        <v>180940098</v>
      </c>
      <c r="C37" s="35">
        <v>3075</v>
      </c>
      <c r="D37" s="35">
        <v>359</v>
      </c>
      <c r="E37" s="35">
        <v>3600156</v>
      </c>
      <c r="F37" s="35">
        <v>153057</v>
      </c>
      <c r="G37" s="35">
        <v>2957334</v>
      </c>
      <c r="H37" s="35">
        <v>205137</v>
      </c>
      <c r="I37" s="35">
        <v>39</v>
      </c>
      <c r="J37" s="35">
        <v>0</v>
      </c>
      <c r="K37" s="35">
        <v>173270513</v>
      </c>
      <c r="L37" s="35">
        <v>723685</v>
      </c>
      <c r="M37" s="35">
        <v>258</v>
      </c>
      <c r="N37" s="36">
        <v>1</v>
      </c>
      <c r="O37" s="35">
        <v>9068</v>
      </c>
      <c r="P37" s="35">
        <v>10</v>
      </c>
      <c r="Q37" s="35">
        <v>10382</v>
      </c>
      <c r="R37" s="35">
        <v>409</v>
      </c>
      <c r="S37" s="37">
        <v>109</v>
      </c>
      <c r="T37" s="35">
        <v>0</v>
      </c>
      <c r="U37" s="35">
        <v>6492</v>
      </c>
      <c r="V37" s="35">
        <v>14</v>
      </c>
      <c r="W37" s="32"/>
      <c r="X37" s="38">
        <f t="shared" si="1"/>
        <v>180940098</v>
      </c>
      <c r="Y37" s="35">
        <v>176204697</v>
      </c>
      <c r="Z37" s="35">
        <v>773748</v>
      </c>
      <c r="AA37" s="35">
        <v>1680526</v>
      </c>
      <c r="AB37" s="35">
        <v>106714</v>
      </c>
      <c r="AC37" s="35">
        <v>1104614</v>
      </c>
      <c r="AD37" s="35">
        <v>95080</v>
      </c>
      <c r="AE37" s="35">
        <v>441281</v>
      </c>
      <c r="AF37" s="35">
        <v>47058</v>
      </c>
      <c r="AG37" s="35">
        <v>212807</v>
      </c>
      <c r="AH37" s="35">
        <v>28210</v>
      </c>
      <c r="AI37" s="35">
        <v>125628</v>
      </c>
      <c r="AJ37" s="35">
        <v>16662</v>
      </c>
      <c r="AK37" s="35">
        <v>61564</v>
      </c>
      <c r="AL37" s="35">
        <v>14766</v>
      </c>
      <c r="AM37" s="46">
        <v>11424</v>
      </c>
      <c r="AN37" s="46">
        <v>132</v>
      </c>
      <c r="AO37" s="46">
        <v>2681</v>
      </c>
      <c r="AP37" s="46">
        <v>31</v>
      </c>
      <c r="AQ37" s="46">
        <v>4135</v>
      </c>
      <c r="AR37" s="46">
        <v>33</v>
      </c>
      <c r="AS37" s="46">
        <v>3459</v>
      </c>
      <c r="AT37" s="46">
        <v>26</v>
      </c>
      <c r="AU37" s="46">
        <v>1870</v>
      </c>
      <c r="AV37" s="46">
        <v>38</v>
      </c>
      <c r="AW37" s="46">
        <v>1443</v>
      </c>
      <c r="AX37" s="46">
        <v>35</v>
      </c>
      <c r="AY37" s="45">
        <v>1297</v>
      </c>
      <c r="AZ37" s="45">
        <v>139</v>
      </c>
      <c r="BB37" s="38">
        <f t="shared" si="2"/>
        <v>180940098</v>
      </c>
      <c r="BC37" s="35">
        <v>179643925</v>
      </c>
      <c r="BD37" s="35">
        <v>1050810</v>
      </c>
      <c r="BE37" s="35">
        <v>187192</v>
      </c>
      <c r="BF37" s="35">
        <v>31428</v>
      </c>
      <c r="BG37" s="35">
        <v>23569</v>
      </c>
      <c r="BH37" s="35">
        <v>260</v>
      </c>
      <c r="BI37" s="35">
        <v>2740</v>
      </c>
      <c r="BJ37" s="35">
        <v>174</v>
      </c>
      <c r="BL37" s="38">
        <f t="shared" si="3"/>
        <v>180940098</v>
      </c>
      <c r="BM37" s="35">
        <v>179643925</v>
      </c>
      <c r="BN37" s="35">
        <v>1050810</v>
      </c>
      <c r="BO37" s="35">
        <v>187192</v>
      </c>
      <c r="BP37" s="35">
        <v>31428</v>
      </c>
      <c r="BQ37" s="35">
        <v>23569</v>
      </c>
      <c r="BR37" s="35">
        <v>260</v>
      </c>
      <c r="BS37" s="35">
        <v>2740</v>
      </c>
      <c r="BT37" s="35">
        <v>174</v>
      </c>
    </row>
    <row r="38" spans="1:72" s="1" customFormat="1" x14ac:dyDescent="0.25">
      <c r="A38" s="31">
        <v>42521</v>
      </c>
      <c r="B38" s="38">
        <f t="shared" si="0"/>
        <v>182436133</v>
      </c>
      <c r="C38" s="35">
        <v>2961</v>
      </c>
      <c r="D38" s="35">
        <v>237</v>
      </c>
      <c r="E38" s="35">
        <v>3590830</v>
      </c>
      <c r="F38" s="35">
        <v>151169</v>
      </c>
      <c r="G38" s="35">
        <v>2921886</v>
      </c>
      <c r="H38" s="35">
        <v>204153</v>
      </c>
      <c r="I38" s="35">
        <v>36</v>
      </c>
      <c r="J38" s="35">
        <v>0</v>
      </c>
      <c r="K38" s="35">
        <v>174815630</v>
      </c>
      <c r="L38" s="35">
        <v>723355</v>
      </c>
      <c r="M38" s="35">
        <v>254</v>
      </c>
      <c r="N38" s="36">
        <v>0</v>
      </c>
      <c r="O38" s="35">
        <v>8585</v>
      </c>
      <c r="P38" s="35">
        <v>9</v>
      </c>
      <c r="Q38" s="35">
        <v>10306</v>
      </c>
      <c r="R38" s="35">
        <v>410</v>
      </c>
      <c r="S38" s="37">
        <v>79</v>
      </c>
      <c r="T38" s="35">
        <v>0</v>
      </c>
      <c r="U38" s="35">
        <v>6219</v>
      </c>
      <c r="V38" s="35">
        <v>14</v>
      </c>
      <c r="W38" s="32"/>
      <c r="X38" s="38">
        <f t="shared" si="1"/>
        <v>182436133</v>
      </c>
      <c r="Y38" s="35">
        <v>177684839</v>
      </c>
      <c r="Z38" s="35">
        <v>773018</v>
      </c>
      <c r="AA38" s="35">
        <v>1678976</v>
      </c>
      <c r="AB38" s="35">
        <v>104085</v>
      </c>
      <c r="AC38" s="35">
        <v>1116798</v>
      </c>
      <c r="AD38" s="35">
        <v>97009</v>
      </c>
      <c r="AE38" s="35">
        <v>445959</v>
      </c>
      <c r="AF38" s="35">
        <v>46040</v>
      </c>
      <c r="AG38" s="35">
        <v>215092</v>
      </c>
      <c r="AH38" s="35">
        <v>27594</v>
      </c>
      <c r="AI38" s="35">
        <v>126772</v>
      </c>
      <c r="AJ38" s="35">
        <v>16820</v>
      </c>
      <c r="AK38" s="35">
        <v>62907</v>
      </c>
      <c r="AL38" s="35">
        <v>14348</v>
      </c>
      <c r="AM38" s="46">
        <v>11300</v>
      </c>
      <c r="AN38" s="46">
        <v>125</v>
      </c>
      <c r="AO38" s="46">
        <v>2677</v>
      </c>
      <c r="AP38" s="46">
        <v>31</v>
      </c>
      <c r="AQ38" s="46">
        <v>3921</v>
      </c>
      <c r="AR38" s="46">
        <v>36</v>
      </c>
      <c r="AS38" s="46">
        <v>3165</v>
      </c>
      <c r="AT38" s="46">
        <v>31</v>
      </c>
      <c r="AU38" s="46">
        <v>1821</v>
      </c>
      <c r="AV38" s="46">
        <v>29</v>
      </c>
      <c r="AW38" s="46">
        <v>1336</v>
      </c>
      <c r="AX38" s="46">
        <v>34</v>
      </c>
      <c r="AY38" s="45">
        <v>1223</v>
      </c>
      <c r="AZ38" s="45">
        <v>147</v>
      </c>
      <c r="BB38" s="38">
        <f t="shared" si="2"/>
        <v>182436133</v>
      </c>
      <c r="BC38" s="35">
        <v>181141664</v>
      </c>
      <c r="BD38" s="35">
        <v>1047746</v>
      </c>
      <c r="BE38" s="35">
        <v>189679</v>
      </c>
      <c r="BF38" s="35">
        <v>31168</v>
      </c>
      <c r="BG38" s="35">
        <v>22884</v>
      </c>
      <c r="BH38" s="35">
        <v>252</v>
      </c>
      <c r="BI38" s="35">
        <v>2559</v>
      </c>
      <c r="BJ38" s="35">
        <v>181</v>
      </c>
      <c r="BL38" s="38">
        <f t="shared" si="3"/>
        <v>182436133</v>
      </c>
      <c r="BM38" s="35">
        <v>181141664</v>
      </c>
      <c r="BN38" s="35">
        <v>1047746</v>
      </c>
      <c r="BO38" s="35">
        <v>189679</v>
      </c>
      <c r="BP38" s="35">
        <v>31168</v>
      </c>
      <c r="BQ38" s="35">
        <v>22884</v>
      </c>
      <c r="BR38" s="35">
        <v>252</v>
      </c>
      <c r="BS38" s="35">
        <v>2559</v>
      </c>
      <c r="BT38" s="35">
        <v>181</v>
      </c>
    </row>
    <row r="39" spans="1:72" s="1" customFormat="1" x14ac:dyDescent="0.25">
      <c r="A39" s="31">
        <v>42551</v>
      </c>
      <c r="B39" s="38">
        <f t="shared" si="0"/>
        <v>184178757</v>
      </c>
      <c r="C39" s="35">
        <v>2929</v>
      </c>
      <c r="D39" s="35">
        <v>252</v>
      </c>
      <c r="E39" s="35">
        <v>3598568</v>
      </c>
      <c r="F39" s="35">
        <v>150059</v>
      </c>
      <c r="G39" s="35">
        <v>2953623</v>
      </c>
      <c r="H39" s="35">
        <v>203300</v>
      </c>
      <c r="I39" s="35">
        <v>46</v>
      </c>
      <c r="J39" s="35">
        <v>0</v>
      </c>
      <c r="K39" s="35">
        <v>176520349</v>
      </c>
      <c r="L39" s="35">
        <v>725126</v>
      </c>
      <c r="M39" s="35">
        <v>168</v>
      </c>
      <c r="N39" s="36">
        <v>0</v>
      </c>
      <c r="O39" s="35">
        <v>8035</v>
      </c>
      <c r="P39" s="35">
        <v>9</v>
      </c>
      <c r="Q39" s="35">
        <v>9785</v>
      </c>
      <c r="R39" s="35">
        <v>413</v>
      </c>
      <c r="S39" s="37">
        <v>125</v>
      </c>
      <c r="T39" s="35">
        <v>0</v>
      </c>
      <c r="U39" s="35">
        <v>5956</v>
      </c>
      <c r="V39" s="35">
        <v>14</v>
      </c>
      <c r="W39" s="32"/>
      <c r="X39" s="38">
        <f t="shared" si="1"/>
        <v>184178757</v>
      </c>
      <c r="Y39" s="35">
        <v>179343933</v>
      </c>
      <c r="Z39" s="35">
        <v>776574</v>
      </c>
      <c r="AA39" s="35">
        <v>1726755</v>
      </c>
      <c r="AB39" s="35">
        <v>105268</v>
      </c>
      <c r="AC39" s="35">
        <v>1142944</v>
      </c>
      <c r="AD39" s="35">
        <v>93593</v>
      </c>
      <c r="AE39" s="35">
        <v>452355</v>
      </c>
      <c r="AF39" s="35">
        <v>45693</v>
      </c>
      <c r="AG39" s="35">
        <v>218335</v>
      </c>
      <c r="AH39" s="35">
        <v>27387</v>
      </c>
      <c r="AI39" s="35">
        <v>128460</v>
      </c>
      <c r="AJ39" s="35">
        <v>15911</v>
      </c>
      <c r="AK39" s="35">
        <v>62733</v>
      </c>
      <c r="AL39" s="35">
        <v>14311</v>
      </c>
      <c r="AM39" s="46">
        <v>10514</v>
      </c>
      <c r="AN39" s="46">
        <v>124</v>
      </c>
      <c r="AO39" s="46">
        <v>2740</v>
      </c>
      <c r="AP39" s="46">
        <v>33</v>
      </c>
      <c r="AQ39" s="46">
        <v>3896</v>
      </c>
      <c r="AR39" s="46">
        <v>34</v>
      </c>
      <c r="AS39" s="46">
        <v>2841</v>
      </c>
      <c r="AT39" s="46">
        <v>28</v>
      </c>
      <c r="AU39" s="46">
        <v>1656</v>
      </c>
      <c r="AV39" s="46">
        <v>33</v>
      </c>
      <c r="AW39" s="46">
        <v>1215</v>
      </c>
      <c r="AX39" s="46">
        <v>34</v>
      </c>
      <c r="AY39" s="45">
        <v>1207</v>
      </c>
      <c r="AZ39" s="45">
        <v>150</v>
      </c>
      <c r="BB39" s="38">
        <f t="shared" si="2"/>
        <v>184178757</v>
      </c>
      <c r="BC39" s="35">
        <v>182884322</v>
      </c>
      <c r="BD39" s="35">
        <v>1048515</v>
      </c>
      <c r="BE39" s="35">
        <v>191193</v>
      </c>
      <c r="BF39" s="35">
        <v>30222</v>
      </c>
      <c r="BG39" s="35">
        <v>21647</v>
      </c>
      <c r="BH39" s="35">
        <v>252</v>
      </c>
      <c r="BI39" s="35">
        <v>2422</v>
      </c>
      <c r="BJ39" s="35">
        <v>184</v>
      </c>
      <c r="BL39" s="38">
        <f t="shared" si="3"/>
        <v>184178757</v>
      </c>
      <c r="BM39" s="35">
        <v>182884322</v>
      </c>
      <c r="BN39" s="35">
        <v>1048515</v>
      </c>
      <c r="BO39" s="35">
        <v>191193</v>
      </c>
      <c r="BP39" s="35">
        <v>30222</v>
      </c>
      <c r="BQ39" s="35">
        <v>21647</v>
      </c>
      <c r="BR39" s="35">
        <v>252</v>
      </c>
      <c r="BS39" s="35">
        <v>2422</v>
      </c>
      <c r="BT39" s="35">
        <v>184</v>
      </c>
    </row>
    <row r="40" spans="1:72" s="1" customFormat="1" x14ac:dyDescent="0.25">
      <c r="A40" s="31">
        <v>42582</v>
      </c>
      <c r="B40" s="38">
        <f t="shared" si="0"/>
        <v>185076038</v>
      </c>
      <c r="C40" s="35">
        <v>2686</v>
      </c>
      <c r="D40" s="35">
        <v>284</v>
      </c>
      <c r="E40" s="35">
        <v>3633687</v>
      </c>
      <c r="F40" s="35">
        <v>150019</v>
      </c>
      <c r="G40" s="35">
        <v>2953739</v>
      </c>
      <c r="H40" s="35">
        <v>202426</v>
      </c>
      <c r="I40" s="35">
        <v>40</v>
      </c>
      <c r="J40" s="35">
        <v>0</v>
      </c>
      <c r="K40" s="35">
        <v>177383216</v>
      </c>
      <c r="L40" s="35">
        <v>724317</v>
      </c>
      <c r="M40" s="35">
        <v>259</v>
      </c>
      <c r="N40" s="36">
        <v>0</v>
      </c>
      <c r="O40" s="35">
        <v>8263</v>
      </c>
      <c r="P40" s="35">
        <v>9</v>
      </c>
      <c r="Q40" s="35">
        <v>10317</v>
      </c>
      <c r="R40" s="35">
        <v>410</v>
      </c>
      <c r="S40" s="37">
        <v>126</v>
      </c>
      <c r="T40" s="35">
        <v>0</v>
      </c>
      <c r="U40" s="35">
        <v>6226</v>
      </c>
      <c r="V40" s="35">
        <v>14</v>
      </c>
      <c r="W40" s="32"/>
      <c r="X40" s="38">
        <f t="shared" si="1"/>
        <v>185076038</v>
      </c>
      <c r="Y40" s="35">
        <v>180197730</v>
      </c>
      <c r="Z40" s="35">
        <v>772883</v>
      </c>
      <c r="AA40" s="35">
        <v>1746379</v>
      </c>
      <c r="AB40" s="35">
        <v>105631</v>
      </c>
      <c r="AC40" s="35">
        <v>1155580</v>
      </c>
      <c r="AD40" s="35">
        <v>93773</v>
      </c>
      <c r="AE40" s="35">
        <v>458174</v>
      </c>
      <c r="AF40" s="35">
        <v>46529</v>
      </c>
      <c r="AG40" s="35">
        <v>221504</v>
      </c>
      <c r="AH40" s="35">
        <v>27742</v>
      </c>
      <c r="AI40" s="35">
        <v>130227</v>
      </c>
      <c r="AJ40" s="35">
        <v>16206</v>
      </c>
      <c r="AK40" s="35">
        <v>63774</v>
      </c>
      <c r="AL40" s="35">
        <v>14282</v>
      </c>
      <c r="AM40" s="46">
        <v>10913</v>
      </c>
      <c r="AN40" s="46">
        <v>128</v>
      </c>
      <c r="AO40" s="46">
        <v>2625</v>
      </c>
      <c r="AP40" s="46">
        <v>35</v>
      </c>
      <c r="AQ40" s="46">
        <v>3946</v>
      </c>
      <c r="AR40" s="46">
        <v>30</v>
      </c>
      <c r="AS40" s="46">
        <v>3133</v>
      </c>
      <c r="AT40" s="46">
        <v>28</v>
      </c>
      <c r="AU40" s="46">
        <v>1856</v>
      </c>
      <c r="AV40" s="46">
        <v>30</v>
      </c>
      <c r="AW40" s="46">
        <v>1392</v>
      </c>
      <c r="AX40" s="46">
        <v>38</v>
      </c>
      <c r="AY40" s="45">
        <v>1326</v>
      </c>
      <c r="AZ40" s="45">
        <v>144</v>
      </c>
      <c r="BB40" s="38">
        <f t="shared" si="2"/>
        <v>185076038</v>
      </c>
      <c r="BC40" s="35">
        <v>183779367</v>
      </c>
      <c r="BD40" s="35">
        <v>1046558</v>
      </c>
      <c r="BE40" s="35">
        <v>194001</v>
      </c>
      <c r="BF40" s="35">
        <v>30488</v>
      </c>
      <c r="BG40" s="35">
        <v>22473</v>
      </c>
      <c r="BH40" s="35">
        <v>251</v>
      </c>
      <c r="BI40" s="35">
        <v>2718</v>
      </c>
      <c r="BJ40" s="35">
        <v>182</v>
      </c>
      <c r="BL40" s="38">
        <f t="shared" si="3"/>
        <v>185076038</v>
      </c>
      <c r="BM40" s="35">
        <v>183779367</v>
      </c>
      <c r="BN40" s="35">
        <v>1046558</v>
      </c>
      <c r="BO40" s="35">
        <v>194001</v>
      </c>
      <c r="BP40" s="35">
        <v>30488</v>
      </c>
      <c r="BQ40" s="35">
        <v>22473</v>
      </c>
      <c r="BR40" s="35">
        <v>251</v>
      </c>
      <c r="BS40" s="35">
        <v>2718</v>
      </c>
      <c r="BT40" s="35">
        <v>182</v>
      </c>
    </row>
    <row r="41" spans="1:72" s="1" customFormat="1" x14ac:dyDescent="0.25">
      <c r="A41" s="31">
        <v>42613</v>
      </c>
      <c r="B41" s="38">
        <f t="shared" si="0"/>
        <v>187238755</v>
      </c>
      <c r="C41" s="35">
        <v>2834</v>
      </c>
      <c r="D41" s="35">
        <v>296</v>
      </c>
      <c r="E41" s="35">
        <v>3640996</v>
      </c>
      <c r="F41" s="35">
        <v>147909</v>
      </c>
      <c r="G41" s="35">
        <v>2978873</v>
      </c>
      <c r="H41" s="35">
        <v>201609</v>
      </c>
      <c r="I41" s="35">
        <v>36</v>
      </c>
      <c r="J41" s="35">
        <v>0</v>
      </c>
      <c r="K41" s="35">
        <v>179520032</v>
      </c>
      <c r="L41" s="35">
        <v>720343</v>
      </c>
      <c r="M41" s="35">
        <v>174</v>
      </c>
      <c r="N41" s="36">
        <v>0</v>
      </c>
      <c r="O41" s="35">
        <v>8483</v>
      </c>
      <c r="P41" s="35">
        <v>12</v>
      </c>
      <c r="Q41" s="35">
        <v>10391</v>
      </c>
      <c r="R41" s="35">
        <v>402</v>
      </c>
      <c r="S41" s="37">
        <v>131</v>
      </c>
      <c r="T41" s="35">
        <v>0</v>
      </c>
      <c r="U41" s="35">
        <v>6220</v>
      </c>
      <c r="V41" s="35">
        <v>14</v>
      </c>
      <c r="W41" s="32"/>
      <c r="X41" s="38">
        <f t="shared" si="1"/>
        <v>187238755</v>
      </c>
      <c r="Y41" s="35">
        <v>182355629</v>
      </c>
      <c r="Z41" s="35">
        <v>770374</v>
      </c>
      <c r="AA41" s="35">
        <v>1749211</v>
      </c>
      <c r="AB41" s="35">
        <v>103788</v>
      </c>
      <c r="AC41" s="35">
        <v>1156037</v>
      </c>
      <c r="AD41" s="35">
        <v>92577</v>
      </c>
      <c r="AE41" s="35">
        <v>460382</v>
      </c>
      <c r="AF41" s="35">
        <v>45654</v>
      </c>
      <c r="AG41" s="35">
        <v>224051</v>
      </c>
      <c r="AH41" s="35">
        <v>27318</v>
      </c>
      <c r="AI41" s="35">
        <v>132331</v>
      </c>
      <c r="AJ41" s="35">
        <v>16142</v>
      </c>
      <c r="AK41" s="35">
        <v>65130</v>
      </c>
      <c r="AL41" s="35">
        <v>14304</v>
      </c>
      <c r="AM41" s="46">
        <v>10911</v>
      </c>
      <c r="AN41" s="46">
        <v>124</v>
      </c>
      <c r="AO41" s="46">
        <v>2655</v>
      </c>
      <c r="AP41" s="46">
        <v>32</v>
      </c>
      <c r="AQ41" s="46">
        <v>3979</v>
      </c>
      <c r="AR41" s="46">
        <v>31</v>
      </c>
      <c r="AS41" s="46">
        <v>3205</v>
      </c>
      <c r="AT41" s="46">
        <v>30</v>
      </c>
      <c r="AU41" s="46">
        <v>1887</v>
      </c>
      <c r="AV41" s="46">
        <v>33</v>
      </c>
      <c r="AW41" s="46">
        <v>1476</v>
      </c>
      <c r="AX41" s="46">
        <v>31</v>
      </c>
      <c r="AY41" s="45">
        <v>1286</v>
      </c>
      <c r="AZ41" s="45">
        <v>147</v>
      </c>
      <c r="BB41" s="38">
        <f t="shared" si="2"/>
        <v>187238755</v>
      </c>
      <c r="BC41" s="35">
        <v>185945310</v>
      </c>
      <c r="BD41" s="35">
        <v>1039711</v>
      </c>
      <c r="BE41" s="35">
        <v>197461</v>
      </c>
      <c r="BF41" s="35">
        <v>30446</v>
      </c>
      <c r="BG41" s="35">
        <v>22637</v>
      </c>
      <c r="BH41" s="35">
        <v>250</v>
      </c>
      <c r="BI41" s="35">
        <v>2762</v>
      </c>
      <c r="BJ41" s="35">
        <v>178</v>
      </c>
      <c r="BL41" s="38">
        <f t="shared" si="3"/>
        <v>187238755</v>
      </c>
      <c r="BM41" s="35">
        <v>185945310</v>
      </c>
      <c r="BN41" s="35">
        <v>1039711</v>
      </c>
      <c r="BO41" s="35">
        <v>197461</v>
      </c>
      <c r="BP41" s="35">
        <v>30446</v>
      </c>
      <c r="BQ41" s="35">
        <v>22637</v>
      </c>
      <c r="BR41" s="35">
        <v>250</v>
      </c>
      <c r="BS41" s="35">
        <v>2762</v>
      </c>
      <c r="BT41" s="35">
        <v>178</v>
      </c>
    </row>
    <row r="42" spans="1:72" s="1" customFormat="1" x14ac:dyDescent="0.25">
      <c r="A42" s="31">
        <v>42643</v>
      </c>
      <c r="B42" s="38">
        <f t="shared" si="0"/>
        <v>190121455</v>
      </c>
      <c r="C42" s="35">
        <v>3546</v>
      </c>
      <c r="D42" s="35">
        <v>241</v>
      </c>
      <c r="E42" s="35">
        <v>3623602</v>
      </c>
      <c r="F42" s="35">
        <v>145338</v>
      </c>
      <c r="G42" s="35">
        <v>2953921</v>
      </c>
      <c r="H42" s="35">
        <v>200053</v>
      </c>
      <c r="I42" s="35">
        <v>43</v>
      </c>
      <c r="J42" s="35">
        <v>0</v>
      </c>
      <c r="K42" s="35">
        <v>182450051</v>
      </c>
      <c r="L42" s="35">
        <v>718936</v>
      </c>
      <c r="M42" s="35">
        <v>163</v>
      </c>
      <c r="N42" s="36">
        <v>1</v>
      </c>
      <c r="O42" s="35">
        <v>8447</v>
      </c>
      <c r="P42" s="35">
        <v>8</v>
      </c>
      <c r="Q42" s="35">
        <v>10301</v>
      </c>
      <c r="R42" s="35">
        <v>410</v>
      </c>
      <c r="S42" s="37">
        <v>155</v>
      </c>
      <c r="T42" s="35">
        <v>0</v>
      </c>
      <c r="U42" s="35">
        <v>6225</v>
      </c>
      <c r="V42" s="35">
        <v>14</v>
      </c>
      <c r="W42" s="32"/>
      <c r="X42" s="38">
        <f t="shared" si="1"/>
        <v>190121455</v>
      </c>
      <c r="Y42" s="35">
        <v>185260325</v>
      </c>
      <c r="Z42" s="35">
        <v>768681</v>
      </c>
      <c r="AA42" s="35">
        <v>1749453</v>
      </c>
      <c r="AB42" s="35">
        <v>103893</v>
      </c>
      <c r="AC42" s="35">
        <v>1151812</v>
      </c>
      <c r="AD42" s="35">
        <v>90189</v>
      </c>
      <c r="AE42" s="35">
        <v>455490</v>
      </c>
      <c r="AF42" s="35">
        <v>44626</v>
      </c>
      <c r="AG42" s="35">
        <v>220278</v>
      </c>
      <c r="AH42" s="35">
        <v>26901</v>
      </c>
      <c r="AI42" s="35">
        <v>129676</v>
      </c>
      <c r="AJ42" s="35">
        <v>15815</v>
      </c>
      <c r="AK42" s="35">
        <v>64129</v>
      </c>
      <c r="AL42" s="35">
        <v>14463</v>
      </c>
      <c r="AM42" s="46">
        <v>10746</v>
      </c>
      <c r="AN42" s="46">
        <v>130</v>
      </c>
      <c r="AO42" s="46">
        <v>2618</v>
      </c>
      <c r="AP42" s="46">
        <v>33</v>
      </c>
      <c r="AQ42" s="46">
        <v>3992</v>
      </c>
      <c r="AR42" s="46">
        <v>32</v>
      </c>
      <c r="AS42" s="46">
        <v>3187</v>
      </c>
      <c r="AT42" s="46">
        <v>21</v>
      </c>
      <c r="AU42" s="46">
        <v>1989</v>
      </c>
      <c r="AV42" s="46">
        <v>36</v>
      </c>
      <c r="AW42" s="46">
        <v>1476</v>
      </c>
      <c r="AX42" s="46">
        <v>33</v>
      </c>
      <c r="AY42" s="45">
        <v>1283</v>
      </c>
      <c r="AZ42" s="45">
        <v>148</v>
      </c>
      <c r="BB42" s="38">
        <f t="shared" si="2"/>
        <v>190121455</v>
      </c>
      <c r="BC42" s="35">
        <v>188837358</v>
      </c>
      <c r="BD42" s="35">
        <v>1034290</v>
      </c>
      <c r="BE42" s="35">
        <v>193805</v>
      </c>
      <c r="BF42" s="35">
        <v>30278</v>
      </c>
      <c r="BG42" s="35">
        <v>22532</v>
      </c>
      <c r="BH42" s="35">
        <v>252</v>
      </c>
      <c r="BI42" s="35">
        <v>2759</v>
      </c>
      <c r="BJ42" s="35">
        <v>181</v>
      </c>
      <c r="BL42" s="38">
        <f t="shared" si="3"/>
        <v>190121455</v>
      </c>
      <c r="BM42" s="35">
        <v>188837358</v>
      </c>
      <c r="BN42" s="35">
        <v>1034290</v>
      </c>
      <c r="BO42" s="35">
        <v>193805</v>
      </c>
      <c r="BP42" s="35">
        <v>30278</v>
      </c>
      <c r="BQ42" s="35">
        <v>22532</v>
      </c>
      <c r="BR42" s="35">
        <v>252</v>
      </c>
      <c r="BS42" s="35">
        <v>2759</v>
      </c>
      <c r="BT42" s="35">
        <v>181</v>
      </c>
    </row>
    <row r="43" spans="1:72" s="1" customFormat="1" x14ac:dyDescent="0.25">
      <c r="A43" s="31">
        <v>42674</v>
      </c>
      <c r="B43" s="38">
        <f t="shared" si="0"/>
        <v>193352001</v>
      </c>
      <c r="C43" s="35">
        <v>3282</v>
      </c>
      <c r="D43" s="35">
        <v>243</v>
      </c>
      <c r="E43" s="35">
        <v>3622172</v>
      </c>
      <c r="F43" s="35">
        <v>143911</v>
      </c>
      <c r="G43" s="35">
        <v>2985613</v>
      </c>
      <c r="H43" s="35">
        <v>199485</v>
      </c>
      <c r="I43" s="35">
        <v>43</v>
      </c>
      <c r="J43" s="35">
        <v>0</v>
      </c>
      <c r="K43" s="35">
        <v>185652380</v>
      </c>
      <c r="L43" s="35">
        <v>718736</v>
      </c>
      <c r="M43" s="35">
        <v>216</v>
      </c>
      <c r="N43" s="36">
        <v>0</v>
      </c>
      <c r="O43" s="35">
        <v>8657</v>
      </c>
      <c r="P43" s="35">
        <v>9</v>
      </c>
      <c r="Q43" s="35">
        <v>10292</v>
      </c>
      <c r="R43" s="35">
        <v>411</v>
      </c>
      <c r="S43" s="37">
        <v>161</v>
      </c>
      <c r="T43" s="35">
        <v>0</v>
      </c>
      <c r="U43" s="35">
        <v>6376</v>
      </c>
      <c r="V43" s="35">
        <v>14</v>
      </c>
      <c r="W43" s="32"/>
      <c r="X43" s="38">
        <f t="shared" si="1"/>
        <v>193352001</v>
      </c>
      <c r="Y43" s="35">
        <v>188478594</v>
      </c>
      <c r="Z43" s="35">
        <v>768202</v>
      </c>
      <c r="AA43" s="35">
        <v>1757825</v>
      </c>
      <c r="AB43" s="35">
        <v>103295</v>
      </c>
      <c r="AC43" s="35">
        <v>1155885</v>
      </c>
      <c r="AD43" s="35">
        <v>89763</v>
      </c>
      <c r="AE43" s="35">
        <v>456635</v>
      </c>
      <c r="AF43" s="35">
        <v>44373</v>
      </c>
      <c r="AG43" s="35">
        <v>219579</v>
      </c>
      <c r="AH43" s="35">
        <v>26662</v>
      </c>
      <c r="AI43" s="35">
        <v>130046</v>
      </c>
      <c r="AJ43" s="35">
        <v>15534</v>
      </c>
      <c r="AK43" s="35">
        <v>64926</v>
      </c>
      <c r="AL43" s="35">
        <v>14546</v>
      </c>
      <c r="AM43" s="46">
        <v>10798</v>
      </c>
      <c r="AN43" s="46">
        <v>126</v>
      </c>
      <c r="AO43" s="46">
        <v>2670</v>
      </c>
      <c r="AP43" s="46">
        <v>33</v>
      </c>
      <c r="AQ43" s="46">
        <v>4028</v>
      </c>
      <c r="AR43" s="46">
        <v>36</v>
      </c>
      <c r="AS43" s="46">
        <v>3325</v>
      </c>
      <c r="AT43" s="46">
        <v>25</v>
      </c>
      <c r="AU43" s="46">
        <v>1978</v>
      </c>
      <c r="AV43" s="46">
        <v>28</v>
      </c>
      <c r="AW43" s="46">
        <v>1509</v>
      </c>
      <c r="AX43" s="46">
        <v>41</v>
      </c>
      <c r="AY43" s="45">
        <v>1394</v>
      </c>
      <c r="AZ43" s="45">
        <v>145</v>
      </c>
      <c r="BB43" s="38">
        <f t="shared" si="2"/>
        <v>193352001</v>
      </c>
      <c r="BC43" s="35">
        <v>192068518</v>
      </c>
      <c r="BD43" s="35">
        <v>1032295</v>
      </c>
      <c r="BE43" s="35">
        <v>194972</v>
      </c>
      <c r="BF43" s="35">
        <v>30080</v>
      </c>
      <c r="BG43" s="35">
        <v>22799</v>
      </c>
      <c r="BH43" s="35">
        <v>248</v>
      </c>
      <c r="BI43" s="35">
        <v>2903</v>
      </c>
      <c r="BJ43" s="35">
        <v>186</v>
      </c>
      <c r="BL43" s="38">
        <f t="shared" si="3"/>
        <v>193352001</v>
      </c>
      <c r="BM43" s="35">
        <v>192068518</v>
      </c>
      <c r="BN43" s="35">
        <v>1032295</v>
      </c>
      <c r="BO43" s="35">
        <v>194972</v>
      </c>
      <c r="BP43" s="35">
        <v>30080</v>
      </c>
      <c r="BQ43" s="35">
        <v>22799</v>
      </c>
      <c r="BR43" s="35">
        <v>248</v>
      </c>
      <c r="BS43" s="35">
        <v>2903</v>
      </c>
      <c r="BT43" s="35">
        <v>186</v>
      </c>
    </row>
    <row r="44" spans="1:72" s="1" customFormat="1" x14ac:dyDescent="0.25">
      <c r="A44" s="31">
        <v>42704</v>
      </c>
      <c r="B44" s="38">
        <f t="shared" si="0"/>
        <v>196467940</v>
      </c>
      <c r="C44" s="35">
        <v>4218</v>
      </c>
      <c r="D44" s="35">
        <v>285</v>
      </c>
      <c r="E44" s="35">
        <v>3630803</v>
      </c>
      <c r="F44" s="35">
        <v>142353</v>
      </c>
      <c r="G44" s="35">
        <v>2742378</v>
      </c>
      <c r="H44" s="35">
        <v>192032</v>
      </c>
      <c r="I44" s="35">
        <v>41</v>
      </c>
      <c r="J44" s="35">
        <v>0</v>
      </c>
      <c r="K44" s="35">
        <v>189010268</v>
      </c>
      <c r="L44" s="35">
        <v>719231</v>
      </c>
      <c r="M44" s="35">
        <v>164</v>
      </c>
      <c r="N44" s="36">
        <v>4</v>
      </c>
      <c r="O44" s="35">
        <v>8812</v>
      </c>
      <c r="P44" s="35">
        <v>8</v>
      </c>
      <c r="Q44" s="35">
        <v>10309</v>
      </c>
      <c r="R44" s="35">
        <v>425</v>
      </c>
      <c r="S44" s="37">
        <v>201</v>
      </c>
      <c r="T44" s="35">
        <v>0</v>
      </c>
      <c r="U44" s="35">
        <v>6393</v>
      </c>
      <c r="V44" s="35">
        <v>15</v>
      </c>
      <c r="W44" s="32"/>
      <c r="X44" s="38">
        <f t="shared" si="1"/>
        <v>196467945</v>
      </c>
      <c r="Y44" s="35">
        <v>191549208</v>
      </c>
      <c r="Z44" s="35">
        <v>759791</v>
      </c>
      <c r="AA44" s="35">
        <v>1785578</v>
      </c>
      <c r="AB44" s="35">
        <v>100763</v>
      </c>
      <c r="AC44" s="35">
        <v>1171111</v>
      </c>
      <c r="AD44" s="35">
        <v>91885</v>
      </c>
      <c r="AE44" s="35">
        <v>460797</v>
      </c>
      <c r="AF44" s="35">
        <v>43930</v>
      </c>
      <c r="AG44" s="35">
        <v>222898</v>
      </c>
      <c r="AH44" s="35">
        <v>26271</v>
      </c>
      <c r="AI44" s="35">
        <v>132357</v>
      </c>
      <c r="AJ44" s="35">
        <v>16452</v>
      </c>
      <c r="AK44" s="35">
        <v>65759</v>
      </c>
      <c r="AL44" s="35">
        <v>14814</v>
      </c>
      <c r="AM44" s="46">
        <v>10840</v>
      </c>
      <c r="AN44" s="46">
        <v>130</v>
      </c>
      <c r="AO44" s="46">
        <v>2650</v>
      </c>
      <c r="AP44" s="46">
        <v>36</v>
      </c>
      <c r="AQ44" s="46">
        <v>4062</v>
      </c>
      <c r="AR44" s="46">
        <v>34</v>
      </c>
      <c r="AS44" s="46">
        <v>3324</v>
      </c>
      <c r="AT44" s="46">
        <v>32</v>
      </c>
      <c r="AU44" s="46">
        <v>2078</v>
      </c>
      <c r="AV44" s="46">
        <v>34</v>
      </c>
      <c r="AW44" s="46">
        <v>1557</v>
      </c>
      <c r="AX44" s="46">
        <v>38</v>
      </c>
      <c r="AY44" s="45">
        <v>1368</v>
      </c>
      <c r="AZ44" s="45">
        <v>148</v>
      </c>
      <c r="BB44" s="38">
        <f t="shared" si="2"/>
        <v>196467945</v>
      </c>
      <c r="BC44" s="35">
        <v>195189592</v>
      </c>
      <c r="BD44" s="35">
        <v>1022640</v>
      </c>
      <c r="BE44" s="35">
        <v>198116</v>
      </c>
      <c r="BF44" s="35">
        <v>31266</v>
      </c>
      <c r="BG44" s="35">
        <v>22954</v>
      </c>
      <c r="BH44" s="35">
        <v>266</v>
      </c>
      <c r="BI44" s="35">
        <v>2925</v>
      </c>
      <c r="BJ44" s="35">
        <v>186</v>
      </c>
      <c r="BL44" s="38">
        <f t="shared" si="3"/>
        <v>196467945</v>
      </c>
      <c r="BM44" s="35">
        <v>195189592</v>
      </c>
      <c r="BN44" s="35">
        <v>1022640</v>
      </c>
      <c r="BO44" s="35">
        <v>198116</v>
      </c>
      <c r="BP44" s="35">
        <v>31266</v>
      </c>
      <c r="BQ44" s="35">
        <v>22954</v>
      </c>
      <c r="BR44" s="35">
        <v>266</v>
      </c>
      <c r="BS44" s="35">
        <v>2925</v>
      </c>
      <c r="BT44" s="35">
        <v>186</v>
      </c>
    </row>
    <row r="45" spans="1:72" s="1" customFormat="1" x14ac:dyDescent="0.25">
      <c r="A45" s="31">
        <v>42735</v>
      </c>
      <c r="B45" s="38">
        <f t="shared" si="0"/>
        <v>199301222</v>
      </c>
      <c r="C45" s="35">
        <v>5580</v>
      </c>
      <c r="D45" s="35">
        <v>259</v>
      </c>
      <c r="E45" s="35">
        <v>3661796</v>
      </c>
      <c r="F45" s="35">
        <v>142389</v>
      </c>
      <c r="G45" s="35">
        <v>2738759</v>
      </c>
      <c r="H45" s="35">
        <v>191624</v>
      </c>
      <c r="I45" s="35">
        <v>69</v>
      </c>
      <c r="J45" s="35">
        <v>0</v>
      </c>
      <c r="K45" s="35">
        <v>191813479</v>
      </c>
      <c r="L45" s="35">
        <v>720968</v>
      </c>
      <c r="M45" s="35">
        <v>76</v>
      </c>
      <c r="N45" s="36">
        <v>2</v>
      </c>
      <c r="O45" s="35">
        <v>9151</v>
      </c>
      <c r="P45" s="35">
        <v>10</v>
      </c>
      <c r="Q45" s="35">
        <v>9974</v>
      </c>
      <c r="R45" s="35">
        <v>417</v>
      </c>
      <c r="S45" s="37">
        <v>227</v>
      </c>
      <c r="T45" s="35">
        <v>0</v>
      </c>
      <c r="U45" s="35">
        <v>6427</v>
      </c>
      <c r="V45" s="35">
        <v>15</v>
      </c>
      <c r="W45" s="32"/>
      <c r="X45" s="38">
        <f t="shared" si="1"/>
        <v>199301222</v>
      </c>
      <c r="Y45" s="35">
        <v>194228009</v>
      </c>
      <c r="Z45" s="35">
        <v>763635</v>
      </c>
      <c r="AA45" s="35">
        <v>1850888</v>
      </c>
      <c r="AB45" s="35">
        <v>99033</v>
      </c>
      <c r="AC45" s="35">
        <v>1217735</v>
      </c>
      <c r="AD45" s="35">
        <v>91324</v>
      </c>
      <c r="AE45" s="35">
        <v>480479</v>
      </c>
      <c r="AF45" s="35">
        <v>43255</v>
      </c>
      <c r="AG45" s="35">
        <v>234768</v>
      </c>
      <c r="AH45" s="35">
        <v>25959</v>
      </c>
      <c r="AI45" s="35">
        <v>139589</v>
      </c>
      <c r="AJ45" s="35">
        <v>16428</v>
      </c>
      <c r="AK45" s="35">
        <v>68215</v>
      </c>
      <c r="AL45" s="35">
        <v>15606</v>
      </c>
      <c r="AM45" s="46">
        <v>10568</v>
      </c>
      <c r="AN45" s="46">
        <v>114</v>
      </c>
      <c r="AO45" s="46">
        <v>2605</v>
      </c>
      <c r="AP45" s="46">
        <v>37</v>
      </c>
      <c r="AQ45" s="46">
        <v>4139</v>
      </c>
      <c r="AR45" s="46">
        <v>46</v>
      </c>
      <c r="AS45" s="46">
        <v>3495</v>
      </c>
      <c r="AT45" s="46">
        <v>26</v>
      </c>
      <c r="AU45" s="46">
        <v>2147</v>
      </c>
      <c r="AV45" s="46">
        <v>29</v>
      </c>
      <c r="AW45" s="46">
        <v>1589</v>
      </c>
      <c r="AX45" s="46">
        <v>45</v>
      </c>
      <c r="AY45" s="45">
        <v>1312</v>
      </c>
      <c r="AZ45" s="45">
        <v>147</v>
      </c>
      <c r="BB45" s="38">
        <f t="shared" si="2"/>
        <v>199301222</v>
      </c>
      <c r="BC45" s="35">
        <v>198011879</v>
      </c>
      <c r="BD45" s="35">
        <v>1023206</v>
      </c>
      <c r="BE45" s="35">
        <v>207804</v>
      </c>
      <c r="BF45" s="35">
        <v>32034</v>
      </c>
      <c r="BG45" s="35">
        <v>22954</v>
      </c>
      <c r="BH45" s="35">
        <v>252</v>
      </c>
      <c r="BI45" s="35">
        <v>2901</v>
      </c>
      <c r="BJ45" s="35">
        <v>192</v>
      </c>
      <c r="BL45" s="38">
        <f t="shared" si="3"/>
        <v>199301222</v>
      </c>
      <c r="BM45" s="35">
        <v>198011879</v>
      </c>
      <c r="BN45" s="35">
        <v>1023206</v>
      </c>
      <c r="BO45" s="35">
        <v>207804</v>
      </c>
      <c r="BP45" s="35">
        <v>32034</v>
      </c>
      <c r="BQ45" s="35">
        <v>22954</v>
      </c>
      <c r="BR45" s="35">
        <v>252</v>
      </c>
      <c r="BS45" s="35">
        <v>2901</v>
      </c>
      <c r="BT45" s="35">
        <v>192</v>
      </c>
    </row>
    <row r="46" spans="1:72" s="1" customFormat="1" x14ac:dyDescent="0.25">
      <c r="A46" s="31">
        <v>42766</v>
      </c>
      <c r="B46" s="38">
        <f t="shared" si="0"/>
        <v>200044170</v>
      </c>
      <c r="C46" s="35">
        <v>4322</v>
      </c>
      <c r="D46" s="35">
        <v>231</v>
      </c>
      <c r="E46" s="35">
        <v>3695165</v>
      </c>
      <c r="F46" s="35">
        <v>142598</v>
      </c>
      <c r="G46" s="35">
        <v>2739756</v>
      </c>
      <c r="H46" s="35">
        <v>190484</v>
      </c>
      <c r="I46" s="35">
        <v>65</v>
      </c>
      <c r="J46" s="35">
        <v>0</v>
      </c>
      <c r="K46" s="35">
        <v>192502930</v>
      </c>
      <c r="L46" s="35">
        <v>720981</v>
      </c>
      <c r="M46" s="35">
        <v>170</v>
      </c>
      <c r="N46" s="36">
        <v>0</v>
      </c>
      <c r="O46" s="35">
        <v>13371</v>
      </c>
      <c r="P46" s="35">
        <v>8</v>
      </c>
      <c r="Q46" s="35">
        <v>10384</v>
      </c>
      <c r="R46" s="35">
        <v>415</v>
      </c>
      <c r="S46" s="37">
        <v>178</v>
      </c>
      <c r="T46" s="35">
        <v>0</v>
      </c>
      <c r="U46" s="35">
        <v>23096</v>
      </c>
      <c r="V46" s="35">
        <v>16</v>
      </c>
      <c r="W46" s="32"/>
      <c r="X46" s="38">
        <f t="shared" si="1"/>
        <v>200044170</v>
      </c>
      <c r="Y46" s="35">
        <v>195014263</v>
      </c>
      <c r="Z46" s="35">
        <v>762696</v>
      </c>
      <c r="AA46" s="35">
        <v>1823719</v>
      </c>
      <c r="AB46" s="35">
        <v>98988</v>
      </c>
      <c r="AC46" s="35">
        <v>1198266</v>
      </c>
      <c r="AD46" s="35">
        <v>91158</v>
      </c>
      <c r="AE46" s="35">
        <v>473080</v>
      </c>
      <c r="AF46" s="35">
        <v>43296</v>
      </c>
      <c r="AG46" s="35">
        <v>229206</v>
      </c>
      <c r="AH46" s="35">
        <v>26202</v>
      </c>
      <c r="AI46" s="35">
        <v>136688</v>
      </c>
      <c r="AJ46" s="35">
        <v>16427</v>
      </c>
      <c r="AK46" s="35">
        <v>67016</v>
      </c>
      <c r="AL46" s="35">
        <v>15527</v>
      </c>
      <c r="AM46" s="46">
        <v>29491</v>
      </c>
      <c r="AN46" s="46">
        <v>116</v>
      </c>
      <c r="AO46" s="46">
        <v>3438</v>
      </c>
      <c r="AP46" s="46">
        <v>35</v>
      </c>
      <c r="AQ46" s="46">
        <v>4905</v>
      </c>
      <c r="AR46" s="46">
        <v>36</v>
      </c>
      <c r="AS46" s="46">
        <v>3979</v>
      </c>
      <c r="AT46" s="46">
        <v>37</v>
      </c>
      <c r="AU46" s="46">
        <v>2313</v>
      </c>
      <c r="AV46" s="46">
        <v>33</v>
      </c>
      <c r="AW46" s="46">
        <v>1729</v>
      </c>
      <c r="AX46" s="46">
        <v>37</v>
      </c>
      <c r="AY46" s="45">
        <v>1344</v>
      </c>
      <c r="AZ46" s="45">
        <v>145</v>
      </c>
      <c r="BB46" s="38">
        <f t="shared" si="2"/>
        <v>200044170</v>
      </c>
      <c r="BC46" s="35">
        <v>198738534</v>
      </c>
      <c r="BD46" s="35">
        <v>1022340</v>
      </c>
      <c r="BE46" s="35">
        <v>203704</v>
      </c>
      <c r="BF46" s="35">
        <v>31954</v>
      </c>
      <c r="BG46" s="35">
        <v>44126</v>
      </c>
      <c r="BH46" s="35">
        <v>257</v>
      </c>
      <c r="BI46" s="35">
        <v>3073</v>
      </c>
      <c r="BJ46" s="35">
        <v>182</v>
      </c>
      <c r="BL46" s="38">
        <f t="shared" si="3"/>
        <v>200044170</v>
      </c>
      <c r="BM46" s="35">
        <v>198738534</v>
      </c>
      <c r="BN46" s="35">
        <v>1022340</v>
      </c>
      <c r="BO46" s="35">
        <v>203704</v>
      </c>
      <c r="BP46" s="35">
        <v>31954</v>
      </c>
      <c r="BQ46" s="35">
        <v>44126</v>
      </c>
      <c r="BR46" s="35">
        <v>257</v>
      </c>
      <c r="BS46" s="35">
        <v>3073</v>
      </c>
      <c r="BT46" s="35">
        <v>182</v>
      </c>
    </row>
    <row r="47" spans="1:72" s="1" customFormat="1" x14ac:dyDescent="0.25">
      <c r="A47" s="31">
        <v>42794</v>
      </c>
      <c r="B47" s="38">
        <f t="shared" si="0"/>
        <v>202160926</v>
      </c>
      <c r="C47" s="35">
        <v>4359</v>
      </c>
      <c r="D47" s="35">
        <v>268</v>
      </c>
      <c r="E47" s="35">
        <v>3706141</v>
      </c>
      <c r="F47" s="35">
        <v>142218</v>
      </c>
      <c r="G47" s="35">
        <v>2708475</v>
      </c>
      <c r="H47" s="35">
        <v>190061</v>
      </c>
      <c r="I47" s="35">
        <v>70</v>
      </c>
      <c r="J47" s="35">
        <v>0</v>
      </c>
      <c r="K47" s="35">
        <v>194662547</v>
      </c>
      <c r="L47" s="35">
        <v>720142</v>
      </c>
      <c r="M47" s="35">
        <v>227</v>
      </c>
      <c r="N47" s="36">
        <v>0</v>
      </c>
      <c r="O47" s="35">
        <v>9408</v>
      </c>
      <c r="P47" s="35">
        <v>8</v>
      </c>
      <c r="Q47" s="35">
        <v>9965</v>
      </c>
      <c r="R47" s="35">
        <v>411</v>
      </c>
      <c r="S47" s="37">
        <v>209</v>
      </c>
      <c r="T47" s="35">
        <v>0</v>
      </c>
      <c r="U47" s="35">
        <v>6401</v>
      </c>
      <c r="V47" s="35">
        <v>16</v>
      </c>
      <c r="W47" s="32"/>
      <c r="X47" s="38">
        <f t="shared" si="1"/>
        <v>202160926</v>
      </c>
      <c r="Y47" s="35">
        <v>197151302</v>
      </c>
      <c r="Z47" s="35">
        <v>761972</v>
      </c>
      <c r="AA47" s="35">
        <v>1824787</v>
      </c>
      <c r="AB47" s="35">
        <v>98477</v>
      </c>
      <c r="AC47" s="35">
        <v>1199784</v>
      </c>
      <c r="AD47" s="35">
        <v>90839</v>
      </c>
      <c r="AE47" s="35">
        <v>472168</v>
      </c>
      <c r="AF47" s="35">
        <v>43368</v>
      </c>
      <c r="AG47" s="35">
        <v>229171</v>
      </c>
      <c r="AH47" s="35">
        <v>26170</v>
      </c>
      <c r="AI47" s="35">
        <v>136737</v>
      </c>
      <c r="AJ47" s="35">
        <v>16453</v>
      </c>
      <c r="AK47" s="35">
        <v>67643</v>
      </c>
      <c r="AL47" s="35">
        <v>15410</v>
      </c>
      <c r="AM47" s="46">
        <v>10483</v>
      </c>
      <c r="AN47" s="46">
        <v>115</v>
      </c>
      <c r="AO47" s="46">
        <v>2709</v>
      </c>
      <c r="AP47" s="46">
        <v>33</v>
      </c>
      <c r="AQ47" s="46">
        <v>4231</v>
      </c>
      <c r="AR47" s="46">
        <v>31</v>
      </c>
      <c r="AS47" s="46">
        <v>3721</v>
      </c>
      <c r="AT47" s="46">
        <v>35</v>
      </c>
      <c r="AU47" s="46">
        <v>2173</v>
      </c>
      <c r="AV47" s="46">
        <v>37</v>
      </c>
      <c r="AW47" s="46">
        <v>1571</v>
      </c>
      <c r="AX47" s="46">
        <v>44</v>
      </c>
      <c r="AY47" s="45">
        <v>1322</v>
      </c>
      <c r="AZ47" s="45">
        <v>140</v>
      </c>
      <c r="BB47" s="38">
        <f t="shared" si="2"/>
        <v>202160926</v>
      </c>
      <c r="BC47" s="35">
        <v>200877212</v>
      </c>
      <c r="BD47" s="35">
        <v>1020826</v>
      </c>
      <c r="BE47" s="35">
        <v>204380</v>
      </c>
      <c r="BF47" s="35">
        <v>31863</v>
      </c>
      <c r="BG47" s="35">
        <v>23317</v>
      </c>
      <c r="BH47" s="35">
        <v>251</v>
      </c>
      <c r="BI47" s="35">
        <v>2893</v>
      </c>
      <c r="BJ47" s="35">
        <v>184</v>
      </c>
      <c r="BL47" s="38">
        <f t="shared" si="3"/>
        <v>202160926</v>
      </c>
      <c r="BM47" s="35">
        <v>200877212</v>
      </c>
      <c r="BN47" s="35">
        <v>1020826</v>
      </c>
      <c r="BO47" s="35">
        <v>204380</v>
      </c>
      <c r="BP47" s="35">
        <v>31863</v>
      </c>
      <c r="BQ47" s="35">
        <v>23317</v>
      </c>
      <c r="BR47" s="35">
        <v>251</v>
      </c>
      <c r="BS47" s="35">
        <v>2893</v>
      </c>
      <c r="BT47" s="35">
        <v>184</v>
      </c>
    </row>
    <row r="48" spans="1:72" s="1" customFormat="1" x14ac:dyDescent="0.25">
      <c r="A48" s="31">
        <v>42825</v>
      </c>
      <c r="B48" s="38">
        <f t="shared" si="0"/>
        <v>204779844</v>
      </c>
      <c r="C48" s="35">
        <v>4387</v>
      </c>
      <c r="D48" s="35">
        <v>214</v>
      </c>
      <c r="E48" s="35">
        <v>3720354</v>
      </c>
      <c r="F48" s="35">
        <v>141132</v>
      </c>
      <c r="G48" s="35">
        <v>2737155</v>
      </c>
      <c r="H48" s="35">
        <v>189217</v>
      </c>
      <c r="I48" s="35">
        <v>74</v>
      </c>
      <c r="J48" s="35">
        <v>0</v>
      </c>
      <c r="K48" s="35">
        <v>197243449</v>
      </c>
      <c r="L48" s="35">
        <v>717427</v>
      </c>
      <c r="M48" s="35">
        <v>255</v>
      </c>
      <c r="N48" s="36">
        <v>0</v>
      </c>
      <c r="O48" s="35">
        <v>9181</v>
      </c>
      <c r="P48" s="35">
        <v>8</v>
      </c>
      <c r="Q48" s="35">
        <v>9953</v>
      </c>
      <c r="R48" s="35">
        <v>415</v>
      </c>
      <c r="S48" s="37">
        <v>219</v>
      </c>
      <c r="T48" s="35">
        <v>0</v>
      </c>
      <c r="U48" s="35">
        <v>6390</v>
      </c>
      <c r="V48" s="35">
        <v>14</v>
      </c>
      <c r="W48" s="32"/>
      <c r="X48" s="38">
        <f t="shared" si="1"/>
        <v>204779844</v>
      </c>
      <c r="Y48" s="35">
        <v>199784362</v>
      </c>
      <c r="Z48" s="35">
        <v>760034</v>
      </c>
      <c r="AA48" s="35">
        <v>1823353</v>
      </c>
      <c r="AB48" s="35">
        <v>98906</v>
      </c>
      <c r="AC48" s="35">
        <v>1197812</v>
      </c>
      <c r="AD48" s="35">
        <v>88464</v>
      </c>
      <c r="AE48" s="35">
        <v>468034</v>
      </c>
      <c r="AF48" s="35">
        <v>43088</v>
      </c>
      <c r="AG48" s="35">
        <v>226527</v>
      </c>
      <c r="AH48" s="35">
        <v>26029</v>
      </c>
      <c r="AI48" s="35">
        <v>136526</v>
      </c>
      <c r="AJ48" s="35">
        <v>15960</v>
      </c>
      <c r="AK48" s="35">
        <v>68805</v>
      </c>
      <c r="AL48" s="35">
        <v>15509</v>
      </c>
      <c r="AM48" s="46">
        <v>10498</v>
      </c>
      <c r="AN48" s="46">
        <v>121</v>
      </c>
      <c r="AO48" s="46">
        <v>2682</v>
      </c>
      <c r="AP48" s="46">
        <v>33</v>
      </c>
      <c r="AQ48" s="46">
        <v>4326</v>
      </c>
      <c r="AR48" s="46">
        <v>33</v>
      </c>
      <c r="AS48" s="46">
        <v>3564</v>
      </c>
      <c r="AT48" s="46">
        <v>29</v>
      </c>
      <c r="AU48" s="46">
        <v>2083</v>
      </c>
      <c r="AV48" s="46">
        <v>42</v>
      </c>
      <c r="AW48" s="46">
        <v>1489</v>
      </c>
      <c r="AX48" s="46">
        <v>35</v>
      </c>
      <c r="AY48" s="45">
        <v>1356</v>
      </c>
      <c r="AZ48" s="45">
        <v>144</v>
      </c>
      <c r="BB48" s="38">
        <f t="shared" si="2"/>
        <v>204779844</v>
      </c>
      <c r="BC48" s="35">
        <v>203500088</v>
      </c>
      <c r="BD48" s="35">
        <v>1016521</v>
      </c>
      <c r="BE48" s="35">
        <v>205331</v>
      </c>
      <c r="BF48" s="35">
        <v>31469</v>
      </c>
      <c r="BG48" s="35">
        <v>23153</v>
      </c>
      <c r="BH48" s="35">
        <v>258</v>
      </c>
      <c r="BI48" s="35">
        <v>2845</v>
      </c>
      <c r="BJ48" s="35">
        <v>179</v>
      </c>
      <c r="BL48" s="38">
        <f t="shared" si="3"/>
        <v>204779844</v>
      </c>
      <c r="BM48" s="35">
        <v>203500088</v>
      </c>
      <c r="BN48" s="35">
        <v>1016521</v>
      </c>
      <c r="BO48" s="35">
        <v>205331</v>
      </c>
      <c r="BP48" s="35">
        <v>31469</v>
      </c>
      <c r="BQ48" s="35">
        <v>23153</v>
      </c>
      <c r="BR48" s="35">
        <v>258</v>
      </c>
      <c r="BS48" s="35">
        <v>2845</v>
      </c>
      <c r="BT48" s="35">
        <v>179</v>
      </c>
    </row>
    <row r="49" spans="1:72" s="1" customFormat="1" x14ac:dyDescent="0.25">
      <c r="A49" s="31">
        <v>42855</v>
      </c>
      <c r="B49" s="38">
        <f t="shared" si="0"/>
        <v>206885477</v>
      </c>
      <c r="C49" s="35">
        <v>4125</v>
      </c>
      <c r="D49" s="35">
        <v>214</v>
      </c>
      <c r="E49" s="35">
        <v>3721527</v>
      </c>
      <c r="F49" s="35">
        <v>140516</v>
      </c>
      <c r="G49" s="35">
        <v>2742794</v>
      </c>
      <c r="H49" s="35">
        <v>188836</v>
      </c>
      <c r="I49" s="35">
        <v>75</v>
      </c>
      <c r="J49" s="35">
        <v>0</v>
      </c>
      <c r="K49" s="35">
        <v>199344782</v>
      </c>
      <c r="L49" s="35">
        <v>715962</v>
      </c>
      <c r="M49" s="35">
        <v>247</v>
      </c>
      <c r="N49" s="36">
        <v>1</v>
      </c>
      <c r="O49" s="35">
        <v>9066</v>
      </c>
      <c r="P49" s="35">
        <v>10</v>
      </c>
      <c r="Q49" s="35">
        <v>10184</v>
      </c>
      <c r="R49" s="35">
        <v>438</v>
      </c>
      <c r="S49" s="37">
        <v>216</v>
      </c>
      <c r="T49" s="35">
        <v>0</v>
      </c>
      <c r="U49" s="35">
        <v>6471</v>
      </c>
      <c r="V49" s="35">
        <v>13</v>
      </c>
      <c r="W49" s="32"/>
      <c r="X49" s="38">
        <f t="shared" si="1"/>
        <v>206885477</v>
      </c>
      <c r="Y49" s="35">
        <v>201877300</v>
      </c>
      <c r="Z49" s="35">
        <v>758596</v>
      </c>
      <c r="AA49" s="35">
        <v>1827653</v>
      </c>
      <c r="AB49" s="35">
        <v>98503</v>
      </c>
      <c r="AC49" s="35">
        <v>1204427</v>
      </c>
      <c r="AD49" s="35">
        <v>88589</v>
      </c>
      <c r="AE49" s="35">
        <v>471536</v>
      </c>
      <c r="AF49" s="35">
        <v>42980</v>
      </c>
      <c r="AG49" s="35">
        <v>227198</v>
      </c>
      <c r="AH49" s="35">
        <v>25830</v>
      </c>
      <c r="AI49" s="35">
        <v>136460</v>
      </c>
      <c r="AJ49" s="35">
        <v>15832</v>
      </c>
      <c r="AK49" s="35">
        <v>68729</v>
      </c>
      <c r="AL49" s="35">
        <v>15198</v>
      </c>
      <c r="AM49" s="46">
        <v>10723</v>
      </c>
      <c r="AN49" s="46">
        <v>119</v>
      </c>
      <c r="AO49" s="46">
        <v>2723</v>
      </c>
      <c r="AP49" s="46">
        <v>32</v>
      </c>
      <c r="AQ49" s="46">
        <v>4322</v>
      </c>
      <c r="AR49" s="46">
        <v>30</v>
      </c>
      <c r="AS49" s="46">
        <v>3523</v>
      </c>
      <c r="AT49" s="46">
        <v>36</v>
      </c>
      <c r="AU49" s="46">
        <v>2098</v>
      </c>
      <c r="AV49" s="46">
        <v>39</v>
      </c>
      <c r="AW49" s="46">
        <v>1464</v>
      </c>
      <c r="AX49" s="46">
        <v>45</v>
      </c>
      <c r="AY49" s="45">
        <v>1331</v>
      </c>
      <c r="AZ49" s="45">
        <v>161</v>
      </c>
      <c r="BB49" s="38">
        <f t="shared" si="2"/>
        <v>206885477</v>
      </c>
      <c r="BC49" s="35">
        <v>205608114</v>
      </c>
      <c r="BD49" s="35">
        <v>1014498</v>
      </c>
      <c r="BE49" s="35">
        <v>205189</v>
      </c>
      <c r="BF49" s="35">
        <v>31030</v>
      </c>
      <c r="BG49" s="35">
        <v>23389</v>
      </c>
      <c r="BH49" s="35">
        <v>256</v>
      </c>
      <c r="BI49" s="35">
        <v>2795</v>
      </c>
      <c r="BJ49" s="35">
        <v>206</v>
      </c>
      <c r="BL49" s="38">
        <f t="shared" si="3"/>
        <v>206885477</v>
      </c>
      <c r="BM49" s="35">
        <v>205608114</v>
      </c>
      <c r="BN49" s="35">
        <v>1014498</v>
      </c>
      <c r="BO49" s="35">
        <v>205189</v>
      </c>
      <c r="BP49" s="35">
        <v>31030</v>
      </c>
      <c r="BQ49" s="35">
        <v>23389</v>
      </c>
      <c r="BR49" s="35">
        <v>256</v>
      </c>
      <c r="BS49" s="35">
        <v>2795</v>
      </c>
      <c r="BT49" s="35">
        <v>206</v>
      </c>
    </row>
    <row r="50" spans="1:72" s="1" customFormat="1" x14ac:dyDescent="0.25">
      <c r="A50" s="31">
        <v>42886</v>
      </c>
      <c r="B50" s="38">
        <f t="shared" si="0"/>
        <v>212680824</v>
      </c>
      <c r="C50" s="35">
        <v>4349</v>
      </c>
      <c r="D50" s="35">
        <v>207</v>
      </c>
      <c r="E50" s="35">
        <v>3719964</v>
      </c>
      <c r="F50" s="35">
        <v>139694</v>
      </c>
      <c r="G50" s="35">
        <v>2758088</v>
      </c>
      <c r="H50" s="35">
        <v>187387</v>
      </c>
      <c r="I50" s="35">
        <v>76</v>
      </c>
      <c r="J50" s="35">
        <v>0</v>
      </c>
      <c r="K50" s="35">
        <v>205129620</v>
      </c>
      <c r="L50" s="35">
        <v>715217</v>
      </c>
      <c r="M50" s="35">
        <v>259</v>
      </c>
      <c r="N50" s="36">
        <v>1</v>
      </c>
      <c r="O50" s="35">
        <v>8593</v>
      </c>
      <c r="P50" s="35">
        <v>11</v>
      </c>
      <c r="Q50" s="35">
        <v>10175</v>
      </c>
      <c r="R50" s="35">
        <v>435</v>
      </c>
      <c r="S50" s="37">
        <v>243</v>
      </c>
      <c r="T50" s="35">
        <v>0</v>
      </c>
      <c r="U50" s="35">
        <v>6492</v>
      </c>
      <c r="V50" s="35">
        <v>13</v>
      </c>
      <c r="W50" s="32"/>
      <c r="X50" s="38">
        <f t="shared" si="1"/>
        <v>212680824</v>
      </c>
      <c r="Y50" s="35">
        <v>207641796</v>
      </c>
      <c r="Z50" s="35">
        <v>756951</v>
      </c>
      <c r="AA50" s="35">
        <v>1833107</v>
      </c>
      <c r="AB50" s="35">
        <v>98209</v>
      </c>
      <c r="AC50" s="35">
        <v>1224459</v>
      </c>
      <c r="AD50" s="35">
        <v>88127</v>
      </c>
      <c r="AE50" s="35">
        <v>477368</v>
      </c>
      <c r="AF50" s="35">
        <v>42878</v>
      </c>
      <c r="AG50" s="35">
        <v>227782</v>
      </c>
      <c r="AH50" s="35">
        <v>25678</v>
      </c>
      <c r="AI50" s="35">
        <v>137565</v>
      </c>
      <c r="AJ50" s="35">
        <v>15622</v>
      </c>
      <c r="AK50" s="35">
        <v>70020</v>
      </c>
      <c r="AL50" s="35">
        <v>15040</v>
      </c>
      <c r="AM50" s="46">
        <v>10755</v>
      </c>
      <c r="AN50" s="46">
        <v>114</v>
      </c>
      <c r="AO50" s="46">
        <v>2651</v>
      </c>
      <c r="AP50" s="46">
        <v>28</v>
      </c>
      <c r="AQ50" s="46">
        <v>4172</v>
      </c>
      <c r="AR50" s="46">
        <v>36</v>
      </c>
      <c r="AS50" s="46">
        <v>3371</v>
      </c>
      <c r="AT50" s="46">
        <v>31</v>
      </c>
      <c r="AU50" s="46">
        <v>1996</v>
      </c>
      <c r="AV50" s="46">
        <v>39</v>
      </c>
      <c r="AW50" s="46">
        <v>1425</v>
      </c>
      <c r="AX50" s="46">
        <v>47</v>
      </c>
      <c r="AY50" s="45">
        <v>1392</v>
      </c>
      <c r="AZ50" s="45">
        <v>165</v>
      </c>
      <c r="BB50" s="38">
        <f t="shared" si="2"/>
        <v>212680824</v>
      </c>
      <c r="BC50" s="35">
        <v>211404512</v>
      </c>
      <c r="BD50" s="35">
        <v>1011843</v>
      </c>
      <c r="BE50" s="35">
        <v>207585</v>
      </c>
      <c r="BF50" s="35">
        <v>30662</v>
      </c>
      <c r="BG50" s="35">
        <v>22945</v>
      </c>
      <c r="BH50" s="35">
        <v>248</v>
      </c>
      <c r="BI50" s="35">
        <v>2817</v>
      </c>
      <c r="BJ50" s="35">
        <v>212</v>
      </c>
      <c r="BL50" s="38">
        <f t="shared" si="3"/>
        <v>212680824</v>
      </c>
      <c r="BM50" s="35">
        <v>211404512</v>
      </c>
      <c r="BN50" s="35">
        <v>1011843</v>
      </c>
      <c r="BO50" s="35">
        <v>207585</v>
      </c>
      <c r="BP50" s="35">
        <v>30662</v>
      </c>
      <c r="BQ50" s="35">
        <v>22945</v>
      </c>
      <c r="BR50" s="35">
        <v>248</v>
      </c>
      <c r="BS50" s="35">
        <v>2817</v>
      </c>
      <c r="BT50" s="35">
        <v>212</v>
      </c>
    </row>
    <row r="51" spans="1:72" s="1" customFormat="1" x14ac:dyDescent="0.25">
      <c r="A51" s="31">
        <v>42916</v>
      </c>
      <c r="B51" s="38">
        <f t="shared" si="0"/>
        <v>216688379</v>
      </c>
      <c r="C51" s="35">
        <v>4710</v>
      </c>
      <c r="D51" s="35">
        <v>184</v>
      </c>
      <c r="E51" s="35">
        <v>3735066</v>
      </c>
      <c r="F51" s="35">
        <v>139480</v>
      </c>
      <c r="G51" s="35">
        <v>2774132</v>
      </c>
      <c r="H51" s="35">
        <v>186973</v>
      </c>
      <c r="I51" s="35">
        <v>55</v>
      </c>
      <c r="J51" s="35">
        <v>0</v>
      </c>
      <c r="K51" s="35">
        <v>209117139</v>
      </c>
      <c r="L51" s="35">
        <v>704986</v>
      </c>
      <c r="M51" s="35">
        <v>108</v>
      </c>
      <c r="N51" s="36">
        <v>1</v>
      </c>
      <c r="O51" s="35">
        <v>8104</v>
      </c>
      <c r="P51" s="35">
        <v>11</v>
      </c>
      <c r="Q51" s="35">
        <v>10224</v>
      </c>
      <c r="R51" s="35">
        <v>451</v>
      </c>
      <c r="S51" s="37">
        <v>248</v>
      </c>
      <c r="T51" s="35">
        <v>0</v>
      </c>
      <c r="U51" s="35">
        <v>6494</v>
      </c>
      <c r="V51" s="35">
        <v>13</v>
      </c>
      <c r="W51" s="32"/>
      <c r="X51" s="38">
        <f t="shared" si="1"/>
        <v>216688379</v>
      </c>
      <c r="Y51" s="35">
        <v>211545307</v>
      </c>
      <c r="Z51" s="35">
        <v>746601</v>
      </c>
      <c r="AA51" s="35">
        <v>1897739</v>
      </c>
      <c r="AB51" s="35">
        <v>97878</v>
      </c>
      <c r="AC51" s="35">
        <v>1258017</v>
      </c>
      <c r="AD51" s="35">
        <v>87393</v>
      </c>
      <c r="AE51" s="35">
        <v>492632</v>
      </c>
      <c r="AF51" s="35">
        <v>42914</v>
      </c>
      <c r="AG51" s="35">
        <v>228343</v>
      </c>
      <c r="AH51" s="35">
        <v>25580</v>
      </c>
      <c r="AI51" s="35">
        <v>138397</v>
      </c>
      <c r="AJ51" s="35">
        <v>15834</v>
      </c>
      <c r="AK51" s="35">
        <v>70667</v>
      </c>
      <c r="AL51" s="35">
        <v>15423</v>
      </c>
      <c r="AM51" s="46">
        <v>10829</v>
      </c>
      <c r="AN51" s="46">
        <v>134</v>
      </c>
      <c r="AO51" s="46">
        <v>2737</v>
      </c>
      <c r="AP51" s="46">
        <v>30</v>
      </c>
      <c r="AQ51" s="46">
        <v>3983</v>
      </c>
      <c r="AR51" s="46">
        <v>35</v>
      </c>
      <c r="AS51" s="46">
        <v>3189</v>
      </c>
      <c r="AT51" s="46">
        <v>36</v>
      </c>
      <c r="AU51" s="46">
        <v>1865</v>
      </c>
      <c r="AV51" s="46">
        <v>34</v>
      </c>
      <c r="AW51" s="46">
        <v>1277</v>
      </c>
      <c r="AX51" s="46">
        <v>48</v>
      </c>
      <c r="AY51" s="45">
        <v>1298</v>
      </c>
      <c r="AZ51" s="45">
        <v>159</v>
      </c>
      <c r="BB51" s="38">
        <f t="shared" si="2"/>
        <v>216688379</v>
      </c>
      <c r="BC51" s="35">
        <v>215422038</v>
      </c>
      <c r="BD51" s="35">
        <v>1000366</v>
      </c>
      <c r="BE51" s="35">
        <v>209064</v>
      </c>
      <c r="BF51" s="35">
        <v>31257</v>
      </c>
      <c r="BG51" s="35">
        <v>22603</v>
      </c>
      <c r="BH51" s="35">
        <v>269</v>
      </c>
      <c r="BI51" s="35">
        <v>2575</v>
      </c>
      <c r="BJ51" s="35">
        <v>207</v>
      </c>
      <c r="BL51" s="38">
        <f t="shared" si="3"/>
        <v>216688379</v>
      </c>
      <c r="BM51" s="35">
        <v>215422038</v>
      </c>
      <c r="BN51" s="35">
        <v>1000366</v>
      </c>
      <c r="BO51" s="35">
        <v>209064</v>
      </c>
      <c r="BP51" s="35">
        <v>31257</v>
      </c>
      <c r="BQ51" s="35">
        <v>22603</v>
      </c>
      <c r="BR51" s="35">
        <v>269</v>
      </c>
      <c r="BS51" s="35">
        <v>2575</v>
      </c>
      <c r="BT51" s="35">
        <v>207</v>
      </c>
    </row>
    <row r="52" spans="1:72" s="1" customFormat="1" x14ac:dyDescent="0.25">
      <c r="A52" s="31">
        <v>42947</v>
      </c>
      <c r="B52" s="38">
        <f t="shared" si="0"/>
        <v>222462654</v>
      </c>
      <c r="C52" s="35">
        <v>4217</v>
      </c>
      <c r="D52" s="35">
        <v>153</v>
      </c>
      <c r="E52" s="35">
        <v>3785429</v>
      </c>
      <c r="F52" s="35">
        <v>138652</v>
      </c>
      <c r="G52" s="35">
        <v>2788584</v>
      </c>
      <c r="H52" s="35">
        <v>185591</v>
      </c>
      <c r="I52" s="35">
        <v>57</v>
      </c>
      <c r="J52" s="35">
        <v>0</v>
      </c>
      <c r="K52" s="35">
        <v>214821135</v>
      </c>
      <c r="L52" s="35">
        <v>712795</v>
      </c>
      <c r="M52" s="35">
        <v>214</v>
      </c>
      <c r="N52" s="36">
        <v>1</v>
      </c>
      <c r="O52" s="35">
        <v>8507</v>
      </c>
      <c r="P52" s="35">
        <v>9</v>
      </c>
      <c r="Q52" s="35">
        <v>10122</v>
      </c>
      <c r="R52" s="35">
        <v>442</v>
      </c>
      <c r="S52" s="37">
        <v>228</v>
      </c>
      <c r="T52" s="35">
        <v>0</v>
      </c>
      <c r="U52" s="35">
        <v>6505</v>
      </c>
      <c r="V52" s="35">
        <v>13</v>
      </c>
      <c r="W52" s="32"/>
      <c r="X52" s="38">
        <f t="shared" si="1"/>
        <v>222462654</v>
      </c>
      <c r="Y52" s="35">
        <v>217276699</v>
      </c>
      <c r="Z52" s="35">
        <v>756813</v>
      </c>
      <c r="AA52" s="35">
        <v>1915737</v>
      </c>
      <c r="AB52" s="35">
        <v>96800</v>
      </c>
      <c r="AC52" s="35">
        <v>1268258</v>
      </c>
      <c r="AD52" s="35">
        <v>86214</v>
      </c>
      <c r="AE52" s="35">
        <v>498434</v>
      </c>
      <c r="AF52" s="35">
        <v>42343</v>
      </c>
      <c r="AG52" s="35">
        <v>228833</v>
      </c>
      <c r="AH52" s="35">
        <v>25125</v>
      </c>
      <c r="AI52" s="35">
        <v>139988</v>
      </c>
      <c r="AJ52" s="35">
        <v>15181</v>
      </c>
      <c r="AK52" s="35">
        <v>71473</v>
      </c>
      <c r="AL52" s="35">
        <v>14715</v>
      </c>
      <c r="AM52" s="46">
        <v>10465</v>
      </c>
      <c r="AN52" s="46">
        <v>136</v>
      </c>
      <c r="AO52" s="46">
        <v>2552</v>
      </c>
      <c r="AP52" s="46">
        <v>33</v>
      </c>
      <c r="AQ52" s="46">
        <v>4227</v>
      </c>
      <c r="AR52" s="46">
        <v>34</v>
      </c>
      <c r="AS52" s="46">
        <v>3278</v>
      </c>
      <c r="AT52" s="46">
        <v>42</v>
      </c>
      <c r="AU52" s="46">
        <v>2095</v>
      </c>
      <c r="AV52" s="46">
        <v>31</v>
      </c>
      <c r="AW52" s="46">
        <v>1530</v>
      </c>
      <c r="AX52" s="46">
        <v>42</v>
      </c>
      <c r="AY52" s="45">
        <v>1429</v>
      </c>
      <c r="AZ52" s="45">
        <v>147</v>
      </c>
      <c r="BB52" s="38">
        <f t="shared" si="2"/>
        <v>222462654</v>
      </c>
      <c r="BC52" s="35">
        <v>221187961</v>
      </c>
      <c r="BD52" s="35">
        <v>1007295</v>
      </c>
      <c r="BE52" s="35">
        <v>211461</v>
      </c>
      <c r="BF52" s="35">
        <v>29896</v>
      </c>
      <c r="BG52" s="35">
        <v>22617</v>
      </c>
      <c r="BH52" s="35">
        <v>276</v>
      </c>
      <c r="BI52" s="35">
        <v>2959</v>
      </c>
      <c r="BJ52" s="35">
        <v>189</v>
      </c>
      <c r="BL52" s="38">
        <f t="shared" si="3"/>
        <v>222462654</v>
      </c>
      <c r="BM52" s="35">
        <v>221187961</v>
      </c>
      <c r="BN52" s="35">
        <v>1007295</v>
      </c>
      <c r="BO52" s="35">
        <v>211461</v>
      </c>
      <c r="BP52" s="35">
        <v>29896</v>
      </c>
      <c r="BQ52" s="35">
        <v>22617</v>
      </c>
      <c r="BR52" s="35">
        <v>276</v>
      </c>
      <c r="BS52" s="35">
        <v>2959</v>
      </c>
      <c r="BT52" s="35">
        <v>189</v>
      </c>
    </row>
    <row r="53" spans="1:72" s="1" customFormat="1" x14ac:dyDescent="0.25">
      <c r="A53" s="31">
        <v>42978</v>
      </c>
      <c r="B53" s="38">
        <f t="shared" si="0"/>
        <v>227069525</v>
      </c>
      <c r="C53" s="35">
        <v>4073</v>
      </c>
      <c r="D53" s="35">
        <v>166</v>
      </c>
      <c r="E53" s="35">
        <v>3815978</v>
      </c>
      <c r="F53" s="35">
        <v>138548</v>
      </c>
      <c r="G53" s="35">
        <v>2809223</v>
      </c>
      <c r="H53" s="35">
        <v>184875</v>
      </c>
      <c r="I53" s="35">
        <v>56</v>
      </c>
      <c r="J53" s="35">
        <v>0</v>
      </c>
      <c r="K53" s="35">
        <v>219377555</v>
      </c>
      <c r="L53" s="35">
        <v>712751</v>
      </c>
      <c r="M53" s="35">
        <v>231</v>
      </c>
      <c r="N53" s="36">
        <v>0</v>
      </c>
      <c r="O53" s="35">
        <v>8695</v>
      </c>
      <c r="P53" s="35">
        <v>11</v>
      </c>
      <c r="Q53" s="35">
        <v>10163</v>
      </c>
      <c r="R53" s="35">
        <v>448</v>
      </c>
      <c r="S53" s="37">
        <v>230</v>
      </c>
      <c r="T53" s="35">
        <v>0</v>
      </c>
      <c r="U53" s="35">
        <v>6509</v>
      </c>
      <c r="V53" s="35">
        <v>13</v>
      </c>
      <c r="W53" s="32"/>
      <c r="X53" s="38">
        <f t="shared" si="1"/>
        <v>227069525</v>
      </c>
      <c r="Y53" s="35">
        <v>221874131</v>
      </c>
      <c r="Z53" s="35">
        <v>755957</v>
      </c>
      <c r="AA53" s="35">
        <v>1921223</v>
      </c>
      <c r="AB53" s="35">
        <v>95282</v>
      </c>
      <c r="AC53" s="35">
        <v>1270085</v>
      </c>
      <c r="AD53" s="35">
        <v>88251</v>
      </c>
      <c r="AE53" s="35">
        <v>500112</v>
      </c>
      <c r="AF53" s="35">
        <v>42054</v>
      </c>
      <c r="AG53" s="35">
        <v>228629</v>
      </c>
      <c r="AH53" s="35">
        <v>24677</v>
      </c>
      <c r="AI53" s="35">
        <v>140712</v>
      </c>
      <c r="AJ53" s="35">
        <v>15465</v>
      </c>
      <c r="AK53" s="35">
        <v>71993</v>
      </c>
      <c r="AL53" s="35">
        <v>14654</v>
      </c>
      <c r="AM53" s="46">
        <v>10368</v>
      </c>
      <c r="AN53" s="46">
        <v>139</v>
      </c>
      <c r="AO53" s="46">
        <v>2587</v>
      </c>
      <c r="AP53" s="46">
        <v>32</v>
      </c>
      <c r="AQ53" s="46">
        <v>4343</v>
      </c>
      <c r="AR53" s="46">
        <v>37</v>
      </c>
      <c r="AS53" s="46">
        <v>3354</v>
      </c>
      <c r="AT53" s="46">
        <v>32</v>
      </c>
      <c r="AU53" s="46">
        <v>2096</v>
      </c>
      <c r="AV53" s="46">
        <v>31</v>
      </c>
      <c r="AW53" s="46">
        <v>1612</v>
      </c>
      <c r="AX53" s="46">
        <v>42</v>
      </c>
      <c r="AY53" s="45">
        <v>1468</v>
      </c>
      <c r="AZ53" s="45">
        <v>159</v>
      </c>
      <c r="BB53" s="38">
        <f t="shared" si="2"/>
        <v>227069525</v>
      </c>
      <c r="BC53" s="35">
        <v>225794180</v>
      </c>
      <c r="BD53" s="35">
        <v>1006221</v>
      </c>
      <c r="BE53" s="35">
        <v>212705</v>
      </c>
      <c r="BF53" s="35">
        <v>30119</v>
      </c>
      <c r="BG53" s="35">
        <v>22748</v>
      </c>
      <c r="BH53" s="35">
        <v>271</v>
      </c>
      <c r="BI53" s="35">
        <v>3080</v>
      </c>
      <c r="BJ53" s="35">
        <v>201</v>
      </c>
      <c r="BL53" s="38">
        <f t="shared" si="3"/>
        <v>227069525</v>
      </c>
      <c r="BM53" s="35">
        <v>225794180</v>
      </c>
      <c r="BN53" s="35">
        <v>1006221</v>
      </c>
      <c r="BO53" s="35">
        <v>212705</v>
      </c>
      <c r="BP53" s="35">
        <v>30119</v>
      </c>
      <c r="BQ53" s="35">
        <v>22748</v>
      </c>
      <c r="BR53" s="35">
        <v>271</v>
      </c>
      <c r="BS53" s="35">
        <v>3080</v>
      </c>
      <c r="BT53" s="35">
        <v>201</v>
      </c>
    </row>
    <row r="54" spans="1:72" s="1" customFormat="1" x14ac:dyDescent="0.25">
      <c r="A54" s="31">
        <v>43008</v>
      </c>
      <c r="B54" s="38">
        <f t="shared" si="0"/>
        <v>229315700</v>
      </c>
      <c r="C54" s="35">
        <v>4568</v>
      </c>
      <c r="D54" s="35">
        <v>161</v>
      </c>
      <c r="E54" s="35">
        <v>3824751</v>
      </c>
      <c r="F54" s="35">
        <v>138670</v>
      </c>
      <c r="G54" s="35">
        <v>2825803</v>
      </c>
      <c r="H54" s="35">
        <v>184262</v>
      </c>
      <c r="I54" s="35">
        <v>63</v>
      </c>
      <c r="J54" s="35">
        <v>0</v>
      </c>
      <c r="K54" s="35">
        <v>221625348</v>
      </c>
      <c r="L54" s="35">
        <v>685634</v>
      </c>
      <c r="M54" s="35">
        <v>264</v>
      </c>
      <c r="N54" s="36">
        <v>1</v>
      </c>
      <c r="O54" s="35">
        <v>8699</v>
      </c>
      <c r="P54" s="35">
        <v>10</v>
      </c>
      <c r="Q54" s="35">
        <v>10298</v>
      </c>
      <c r="R54" s="35">
        <v>449</v>
      </c>
      <c r="S54" s="37">
        <v>231</v>
      </c>
      <c r="T54" s="35">
        <v>0</v>
      </c>
      <c r="U54" s="35">
        <v>6475</v>
      </c>
      <c r="V54" s="35">
        <v>13</v>
      </c>
      <c r="W54" s="32"/>
      <c r="X54" s="38">
        <f t="shared" si="1"/>
        <v>229315700</v>
      </c>
      <c r="Y54" s="35">
        <v>224117265</v>
      </c>
      <c r="Z54" s="35">
        <v>726545</v>
      </c>
      <c r="AA54" s="35">
        <v>1933473</v>
      </c>
      <c r="AB54" s="35">
        <v>96186</v>
      </c>
      <c r="AC54" s="35">
        <v>1280145</v>
      </c>
      <c r="AD54" s="35">
        <v>88162</v>
      </c>
      <c r="AE54" s="35">
        <v>503262</v>
      </c>
      <c r="AF54" s="35">
        <v>42359</v>
      </c>
      <c r="AG54" s="35">
        <v>231026</v>
      </c>
      <c r="AH54" s="35">
        <v>24850</v>
      </c>
      <c r="AI54" s="35">
        <v>141697</v>
      </c>
      <c r="AJ54" s="35">
        <v>15589</v>
      </c>
      <c r="AK54" s="35">
        <v>73665</v>
      </c>
      <c r="AL54" s="35">
        <v>15036</v>
      </c>
      <c r="AM54" s="46">
        <v>10431</v>
      </c>
      <c r="AN54" s="46">
        <v>145</v>
      </c>
      <c r="AO54" s="46">
        <v>2570</v>
      </c>
      <c r="AP54" s="46">
        <v>34</v>
      </c>
      <c r="AQ54" s="46">
        <v>4291</v>
      </c>
      <c r="AR54" s="46">
        <v>28</v>
      </c>
      <c r="AS54" s="46">
        <v>3391</v>
      </c>
      <c r="AT54" s="46">
        <v>38</v>
      </c>
      <c r="AU54" s="46">
        <v>2141</v>
      </c>
      <c r="AV54" s="46">
        <v>33</v>
      </c>
      <c r="AW54" s="46">
        <v>1689</v>
      </c>
      <c r="AX54" s="46">
        <v>44</v>
      </c>
      <c r="AY54" s="45">
        <v>1454</v>
      </c>
      <c r="AZ54" s="45">
        <v>151</v>
      </c>
      <c r="BB54" s="38">
        <f t="shared" si="2"/>
        <v>229315700</v>
      </c>
      <c r="BC54" s="35">
        <v>228065171</v>
      </c>
      <c r="BD54" s="35">
        <v>978102</v>
      </c>
      <c r="BE54" s="35">
        <v>215362</v>
      </c>
      <c r="BF54" s="35">
        <v>30625</v>
      </c>
      <c r="BG54" s="35">
        <v>22824</v>
      </c>
      <c r="BH54" s="35">
        <v>278</v>
      </c>
      <c r="BI54" s="35">
        <v>3143</v>
      </c>
      <c r="BJ54" s="35">
        <v>195</v>
      </c>
      <c r="BL54" s="38">
        <f t="shared" si="3"/>
        <v>229315700</v>
      </c>
      <c r="BM54" s="35">
        <v>228065171</v>
      </c>
      <c r="BN54" s="35">
        <v>978102</v>
      </c>
      <c r="BO54" s="35">
        <v>215362</v>
      </c>
      <c r="BP54" s="35">
        <v>30625</v>
      </c>
      <c r="BQ54" s="35">
        <v>22824</v>
      </c>
      <c r="BR54" s="35">
        <v>278</v>
      </c>
      <c r="BS54" s="35">
        <v>3143</v>
      </c>
      <c r="BT54" s="35">
        <v>195</v>
      </c>
    </row>
    <row r="55" spans="1:72" s="1" customFormat="1" x14ac:dyDescent="0.25">
      <c r="A55" s="31">
        <v>43039</v>
      </c>
      <c r="B55" s="38">
        <f t="shared" si="0"/>
        <v>234952614</v>
      </c>
      <c r="C55" s="35">
        <v>5216</v>
      </c>
      <c r="D55" s="35">
        <v>156</v>
      </c>
      <c r="E55" s="35">
        <v>3838293</v>
      </c>
      <c r="F55" s="35">
        <v>137609</v>
      </c>
      <c r="G55" s="35">
        <v>2845316</v>
      </c>
      <c r="H55" s="35">
        <v>183195</v>
      </c>
      <c r="I55" s="35">
        <v>89</v>
      </c>
      <c r="J55" s="35">
        <v>0</v>
      </c>
      <c r="K55" s="35">
        <v>227222032</v>
      </c>
      <c r="L55" s="35">
        <v>694069</v>
      </c>
      <c r="M55" s="35">
        <v>271</v>
      </c>
      <c r="N55" s="36">
        <v>1</v>
      </c>
      <c r="O55" s="35">
        <v>8831</v>
      </c>
      <c r="P55" s="35">
        <v>10</v>
      </c>
      <c r="Q55" s="35">
        <v>10314</v>
      </c>
      <c r="R55" s="35">
        <v>446</v>
      </c>
      <c r="S55" s="37">
        <v>283</v>
      </c>
      <c r="T55" s="35">
        <v>0</v>
      </c>
      <c r="U55" s="35">
        <v>6470</v>
      </c>
      <c r="V55" s="35">
        <v>13</v>
      </c>
      <c r="W55" s="32"/>
      <c r="X55" s="38">
        <f t="shared" si="1"/>
        <v>234952614</v>
      </c>
      <c r="Y55" s="35">
        <v>229713996</v>
      </c>
      <c r="Z55" s="35">
        <v>732220</v>
      </c>
      <c r="AA55" s="35">
        <v>1950631</v>
      </c>
      <c r="AB55" s="35">
        <v>96723</v>
      </c>
      <c r="AC55" s="35">
        <v>1292818</v>
      </c>
      <c r="AD55" s="35">
        <v>88591</v>
      </c>
      <c r="AE55" s="35">
        <v>506918</v>
      </c>
      <c r="AF55" s="35">
        <v>42511</v>
      </c>
      <c r="AG55" s="35">
        <v>231270</v>
      </c>
      <c r="AH55" s="35">
        <v>24698</v>
      </c>
      <c r="AI55" s="35">
        <v>141400</v>
      </c>
      <c r="AJ55" s="35">
        <v>15496</v>
      </c>
      <c r="AK55" s="35">
        <v>73913</v>
      </c>
      <c r="AL55" s="35">
        <v>14790</v>
      </c>
      <c r="AM55" s="46">
        <v>10368</v>
      </c>
      <c r="AN55" s="46">
        <v>142</v>
      </c>
      <c r="AO55" s="46">
        <v>2610</v>
      </c>
      <c r="AP55" s="46">
        <v>35</v>
      </c>
      <c r="AQ55" s="46">
        <v>4376</v>
      </c>
      <c r="AR55" s="46">
        <v>31</v>
      </c>
      <c r="AS55" s="46">
        <v>3447</v>
      </c>
      <c r="AT55" s="46">
        <v>36</v>
      </c>
      <c r="AU55" s="46">
        <v>2134</v>
      </c>
      <c r="AV55" s="46">
        <v>34</v>
      </c>
      <c r="AW55" s="46">
        <v>1683</v>
      </c>
      <c r="AX55" s="46">
        <v>46</v>
      </c>
      <c r="AY55" s="45">
        <v>1551</v>
      </c>
      <c r="AZ55" s="45">
        <v>146</v>
      </c>
      <c r="BB55" s="38">
        <f t="shared" si="2"/>
        <v>234952614</v>
      </c>
      <c r="BC55" s="35">
        <v>233695633</v>
      </c>
      <c r="BD55" s="35">
        <v>984743</v>
      </c>
      <c r="BE55" s="35">
        <v>215313</v>
      </c>
      <c r="BF55" s="35">
        <v>30286</v>
      </c>
      <c r="BG55" s="35">
        <v>22935</v>
      </c>
      <c r="BH55" s="35">
        <v>278</v>
      </c>
      <c r="BI55" s="35">
        <v>3234</v>
      </c>
      <c r="BJ55" s="35">
        <v>192</v>
      </c>
      <c r="BL55" s="38">
        <f t="shared" si="3"/>
        <v>234952614</v>
      </c>
      <c r="BM55" s="35">
        <v>233695633</v>
      </c>
      <c r="BN55" s="35">
        <v>984743</v>
      </c>
      <c r="BO55" s="35">
        <v>215313</v>
      </c>
      <c r="BP55" s="35">
        <v>30286</v>
      </c>
      <c r="BQ55" s="35">
        <v>22935</v>
      </c>
      <c r="BR55" s="35">
        <v>278</v>
      </c>
      <c r="BS55" s="35">
        <v>3234</v>
      </c>
      <c r="BT55" s="35">
        <v>192</v>
      </c>
    </row>
    <row r="56" spans="1:72" s="1" customFormat="1" x14ac:dyDescent="0.25">
      <c r="A56" s="31">
        <v>43069</v>
      </c>
      <c r="B56" s="38">
        <f t="shared" si="0"/>
        <v>239012333</v>
      </c>
      <c r="C56" s="35">
        <v>5683</v>
      </c>
      <c r="D56" s="35">
        <v>192</v>
      </c>
      <c r="E56" s="35">
        <v>3842569</v>
      </c>
      <c r="F56" s="35">
        <v>136824</v>
      </c>
      <c r="G56" s="35">
        <v>2863719</v>
      </c>
      <c r="H56" s="35">
        <v>182349</v>
      </c>
      <c r="I56" s="35">
        <v>90</v>
      </c>
      <c r="J56" s="35">
        <v>0</v>
      </c>
      <c r="K56" s="35">
        <v>231260931</v>
      </c>
      <c r="L56" s="35">
        <v>693446</v>
      </c>
      <c r="M56" s="35">
        <v>205</v>
      </c>
      <c r="N56" s="36">
        <v>1</v>
      </c>
      <c r="O56" s="35">
        <v>8879</v>
      </c>
      <c r="P56" s="35">
        <v>11</v>
      </c>
      <c r="Q56" s="35">
        <v>10197</v>
      </c>
      <c r="R56" s="35">
        <v>445</v>
      </c>
      <c r="S56" s="37">
        <v>274</v>
      </c>
      <c r="T56" s="35">
        <v>0</v>
      </c>
      <c r="U56" s="35">
        <v>6505</v>
      </c>
      <c r="V56" s="35">
        <v>13</v>
      </c>
      <c r="W56" s="32"/>
      <c r="X56" s="38">
        <f t="shared" si="1"/>
        <v>239012333</v>
      </c>
      <c r="Y56" s="35">
        <v>233724352</v>
      </c>
      <c r="Z56" s="35">
        <v>730865</v>
      </c>
      <c r="AA56" s="35">
        <v>1978708</v>
      </c>
      <c r="AB56" s="35">
        <v>97312</v>
      </c>
      <c r="AC56" s="35">
        <v>1309890</v>
      </c>
      <c r="AD56" s="35">
        <v>88031</v>
      </c>
      <c r="AE56" s="35">
        <v>511715</v>
      </c>
      <c r="AF56" s="35">
        <v>41870</v>
      </c>
      <c r="AG56" s="35">
        <v>232629</v>
      </c>
      <c r="AH56" s="35">
        <v>24557</v>
      </c>
      <c r="AI56" s="35">
        <v>141365</v>
      </c>
      <c r="AJ56" s="35">
        <v>15278</v>
      </c>
      <c r="AK56" s="35">
        <v>74333</v>
      </c>
      <c r="AL56" s="35">
        <v>14898</v>
      </c>
      <c r="AM56" s="46">
        <v>10378</v>
      </c>
      <c r="AN56" s="46">
        <v>144</v>
      </c>
      <c r="AO56" s="46">
        <v>2516</v>
      </c>
      <c r="AP56" s="46">
        <v>37</v>
      </c>
      <c r="AQ56" s="46">
        <v>4361</v>
      </c>
      <c r="AR56" s="46">
        <v>27</v>
      </c>
      <c r="AS56" s="46">
        <v>3451</v>
      </c>
      <c r="AT56" s="46">
        <v>36</v>
      </c>
      <c r="AU56" s="46">
        <v>2147</v>
      </c>
      <c r="AV56" s="46">
        <v>33</v>
      </c>
      <c r="AW56" s="46">
        <v>1700</v>
      </c>
      <c r="AX56" s="46">
        <v>43</v>
      </c>
      <c r="AY56" s="45">
        <v>1507</v>
      </c>
      <c r="AZ56" s="45">
        <v>150</v>
      </c>
      <c r="BB56" s="38">
        <f t="shared" si="2"/>
        <v>239012333</v>
      </c>
      <c r="BC56" s="35">
        <v>237757294</v>
      </c>
      <c r="BD56" s="35">
        <v>982635</v>
      </c>
      <c r="BE56" s="35">
        <v>215698</v>
      </c>
      <c r="BF56" s="35">
        <v>30176</v>
      </c>
      <c r="BG56" s="35">
        <v>22853</v>
      </c>
      <c r="BH56" s="35">
        <v>277</v>
      </c>
      <c r="BI56" s="35">
        <v>3207</v>
      </c>
      <c r="BJ56" s="35">
        <v>193</v>
      </c>
      <c r="BL56" s="38">
        <f t="shared" si="3"/>
        <v>239012333</v>
      </c>
      <c r="BM56" s="35">
        <v>237757294</v>
      </c>
      <c r="BN56" s="35">
        <v>982635</v>
      </c>
      <c r="BO56" s="35">
        <v>215698</v>
      </c>
      <c r="BP56" s="35">
        <v>30176</v>
      </c>
      <c r="BQ56" s="35">
        <v>22853</v>
      </c>
      <c r="BR56" s="35">
        <v>277</v>
      </c>
      <c r="BS56" s="35">
        <v>3207</v>
      </c>
      <c r="BT56" s="35">
        <v>193</v>
      </c>
    </row>
    <row r="57" spans="1:72" s="1" customFormat="1" x14ac:dyDescent="0.25">
      <c r="A57" s="31">
        <v>43100</v>
      </c>
      <c r="B57" s="38">
        <f t="shared" si="0"/>
        <v>242396164</v>
      </c>
      <c r="C57" s="35">
        <v>7066</v>
      </c>
      <c r="D57" s="35">
        <v>219</v>
      </c>
      <c r="E57" s="35">
        <v>3866647</v>
      </c>
      <c r="F57" s="35">
        <v>135818</v>
      </c>
      <c r="G57" s="35">
        <v>2856835</v>
      </c>
      <c r="H57" s="35">
        <v>181229</v>
      </c>
      <c r="I57" s="35">
        <v>91</v>
      </c>
      <c r="J57" s="35">
        <v>0</v>
      </c>
      <c r="K57" s="35">
        <v>234632114</v>
      </c>
      <c r="L57" s="35">
        <v>689652</v>
      </c>
      <c r="M57" s="35">
        <v>134</v>
      </c>
      <c r="N57" s="36">
        <v>1</v>
      </c>
      <c r="O57" s="35">
        <v>8852</v>
      </c>
      <c r="P57" s="35">
        <v>10</v>
      </c>
      <c r="Q57" s="35">
        <v>10299</v>
      </c>
      <c r="R57" s="35">
        <v>460</v>
      </c>
      <c r="S57" s="37">
        <v>228</v>
      </c>
      <c r="T57" s="35">
        <v>0</v>
      </c>
      <c r="U57" s="35">
        <v>6496</v>
      </c>
      <c r="V57" s="35">
        <v>13</v>
      </c>
      <c r="W57" s="32"/>
      <c r="X57" s="38">
        <f t="shared" si="1"/>
        <v>242396164</v>
      </c>
      <c r="Y57" s="35">
        <v>236929197</v>
      </c>
      <c r="Z57" s="35">
        <v>730283</v>
      </c>
      <c r="AA57" s="35">
        <v>2074512</v>
      </c>
      <c r="AB57" s="35">
        <v>95248</v>
      </c>
      <c r="AC57" s="35">
        <v>1362029</v>
      </c>
      <c r="AD57" s="35">
        <v>86543</v>
      </c>
      <c r="AE57" s="35">
        <v>536112</v>
      </c>
      <c r="AF57" s="35">
        <v>40968</v>
      </c>
      <c r="AG57" s="35">
        <v>238078</v>
      </c>
      <c r="AH57" s="35">
        <v>24069</v>
      </c>
      <c r="AI57" s="35">
        <v>146036</v>
      </c>
      <c r="AJ57" s="35">
        <v>15022</v>
      </c>
      <c r="AK57" s="35">
        <v>76789</v>
      </c>
      <c r="AL57" s="35">
        <v>14785</v>
      </c>
      <c r="AM57" s="46">
        <v>10245</v>
      </c>
      <c r="AN57" s="46">
        <v>153</v>
      </c>
      <c r="AO57" s="46">
        <v>2464</v>
      </c>
      <c r="AP57" s="46">
        <v>32</v>
      </c>
      <c r="AQ57" s="46">
        <v>4333</v>
      </c>
      <c r="AR57" s="46">
        <v>34</v>
      </c>
      <c r="AS57" s="46">
        <v>3549</v>
      </c>
      <c r="AT57" s="46">
        <v>34</v>
      </c>
      <c r="AU57" s="46">
        <v>2247</v>
      </c>
      <c r="AV57" s="46">
        <v>40</v>
      </c>
      <c r="AW57" s="46">
        <v>1728</v>
      </c>
      <c r="AX57" s="46">
        <v>38</v>
      </c>
      <c r="AY57" s="45">
        <v>1443</v>
      </c>
      <c r="AZ57" s="45">
        <v>153</v>
      </c>
      <c r="BB57" s="38">
        <f t="shared" si="2"/>
        <v>242396164</v>
      </c>
      <c r="BC57" s="35">
        <v>241139928</v>
      </c>
      <c r="BD57" s="35">
        <v>977111</v>
      </c>
      <c r="BE57" s="35">
        <v>222825</v>
      </c>
      <c r="BF57" s="35">
        <v>29807</v>
      </c>
      <c r="BG57" s="35">
        <v>22838</v>
      </c>
      <c r="BH57" s="35">
        <v>293</v>
      </c>
      <c r="BI57" s="35">
        <v>3171</v>
      </c>
      <c r="BJ57" s="35">
        <v>191</v>
      </c>
      <c r="BL57" s="38">
        <f t="shared" si="3"/>
        <v>242396164</v>
      </c>
      <c r="BM57" s="35">
        <v>241139928</v>
      </c>
      <c r="BN57" s="35">
        <v>977111</v>
      </c>
      <c r="BO57" s="35">
        <v>222825</v>
      </c>
      <c r="BP57" s="35">
        <v>29807</v>
      </c>
      <c r="BQ57" s="35">
        <v>22838</v>
      </c>
      <c r="BR57" s="35">
        <v>293</v>
      </c>
      <c r="BS57" s="35">
        <v>3171</v>
      </c>
      <c r="BT57" s="35">
        <v>191</v>
      </c>
    </row>
    <row r="58" spans="1:72" s="1" customFormat="1" x14ac:dyDescent="0.25">
      <c r="A58" s="31">
        <v>43131</v>
      </c>
      <c r="B58" s="38">
        <f t="shared" si="0"/>
        <v>246293377</v>
      </c>
      <c r="C58" s="35">
        <v>5979</v>
      </c>
      <c r="D58" s="35">
        <v>191</v>
      </c>
      <c r="E58" s="35">
        <v>3907787</v>
      </c>
      <c r="F58" s="35">
        <v>136098</v>
      </c>
      <c r="G58" s="35">
        <v>2879989</v>
      </c>
      <c r="H58" s="35">
        <v>180614</v>
      </c>
      <c r="I58" s="35">
        <v>91</v>
      </c>
      <c r="J58" s="35">
        <v>0</v>
      </c>
      <c r="K58" s="35">
        <v>238462696</v>
      </c>
      <c r="L58" s="35">
        <v>693052</v>
      </c>
      <c r="M58" s="35">
        <v>138</v>
      </c>
      <c r="N58" s="36">
        <v>0</v>
      </c>
      <c r="O58" s="35">
        <v>9202</v>
      </c>
      <c r="P58" s="35">
        <v>9</v>
      </c>
      <c r="Q58" s="35">
        <v>10333</v>
      </c>
      <c r="R58" s="35">
        <v>427</v>
      </c>
      <c r="S58" s="37">
        <v>223</v>
      </c>
      <c r="T58" s="35">
        <v>0</v>
      </c>
      <c r="U58" s="35">
        <v>6535</v>
      </c>
      <c r="V58" s="35">
        <v>13</v>
      </c>
      <c r="W58" s="32"/>
      <c r="X58" s="38">
        <f t="shared" si="1"/>
        <v>246293377</v>
      </c>
      <c r="Y58" s="35">
        <v>240879773</v>
      </c>
      <c r="Z58" s="35">
        <v>731783</v>
      </c>
      <c r="AA58" s="35">
        <v>2045062</v>
      </c>
      <c r="AB58" s="35">
        <v>95327</v>
      </c>
      <c r="AC58" s="35">
        <v>1350631</v>
      </c>
      <c r="AD58" s="35">
        <v>87273</v>
      </c>
      <c r="AE58" s="35">
        <v>527515</v>
      </c>
      <c r="AF58" s="35">
        <v>41308</v>
      </c>
      <c r="AG58" s="35">
        <v>235550</v>
      </c>
      <c r="AH58" s="35">
        <v>24222</v>
      </c>
      <c r="AI58" s="35">
        <v>143242</v>
      </c>
      <c r="AJ58" s="35">
        <v>15191</v>
      </c>
      <c r="AK58" s="35">
        <v>74769</v>
      </c>
      <c r="AL58" s="35">
        <v>14851</v>
      </c>
      <c r="AM58" s="46">
        <v>10324</v>
      </c>
      <c r="AN58" s="46">
        <v>119</v>
      </c>
      <c r="AO58" s="46">
        <v>2471</v>
      </c>
      <c r="AP58" s="46">
        <v>31</v>
      </c>
      <c r="AQ58" s="46">
        <v>4439</v>
      </c>
      <c r="AR58" s="46">
        <v>38</v>
      </c>
      <c r="AS58" s="46">
        <v>3734</v>
      </c>
      <c r="AT58" s="46">
        <v>40</v>
      </c>
      <c r="AU58" s="46">
        <v>2302</v>
      </c>
      <c r="AV58" s="46">
        <v>34</v>
      </c>
      <c r="AW58" s="46">
        <v>1773</v>
      </c>
      <c r="AX58" s="46">
        <v>40</v>
      </c>
      <c r="AY58" s="45">
        <v>1388</v>
      </c>
      <c r="AZ58" s="45">
        <v>147</v>
      </c>
      <c r="BB58" s="38">
        <f t="shared" si="2"/>
        <v>246293377</v>
      </c>
      <c r="BC58" s="35">
        <v>245038531</v>
      </c>
      <c r="BD58" s="35">
        <v>979913</v>
      </c>
      <c r="BE58" s="35">
        <v>218011</v>
      </c>
      <c r="BF58" s="35">
        <v>30042</v>
      </c>
      <c r="BG58" s="35">
        <v>23270</v>
      </c>
      <c r="BH58" s="35">
        <v>262</v>
      </c>
      <c r="BI58" s="35">
        <v>3161</v>
      </c>
      <c r="BJ58" s="35">
        <v>187</v>
      </c>
      <c r="BL58" s="38">
        <f t="shared" si="3"/>
        <v>246293377</v>
      </c>
      <c r="BM58" s="35">
        <v>245038531</v>
      </c>
      <c r="BN58" s="35">
        <v>979913</v>
      </c>
      <c r="BO58" s="35">
        <v>218011</v>
      </c>
      <c r="BP58" s="35">
        <v>30042</v>
      </c>
      <c r="BQ58" s="35">
        <v>23270</v>
      </c>
      <c r="BR58" s="35">
        <v>262</v>
      </c>
      <c r="BS58" s="35">
        <v>3161</v>
      </c>
      <c r="BT58" s="35">
        <v>187</v>
      </c>
    </row>
    <row r="59" spans="1:72" s="1" customFormat="1" x14ac:dyDescent="0.25">
      <c r="A59" s="31">
        <v>43159</v>
      </c>
      <c r="B59" s="38">
        <f t="shared" si="0"/>
        <v>250866218</v>
      </c>
      <c r="C59" s="35">
        <v>6033</v>
      </c>
      <c r="D59" s="35">
        <v>181</v>
      </c>
      <c r="E59" s="35">
        <v>3907308</v>
      </c>
      <c r="F59" s="35">
        <v>134795</v>
      </c>
      <c r="G59" s="35">
        <v>3025948</v>
      </c>
      <c r="H59" s="35">
        <v>181050</v>
      </c>
      <c r="I59" s="35">
        <v>85</v>
      </c>
      <c r="J59" s="35">
        <v>0</v>
      </c>
      <c r="K59" s="35">
        <v>242892199</v>
      </c>
      <c r="L59" s="35">
        <v>691614</v>
      </c>
      <c r="M59" s="35">
        <v>137</v>
      </c>
      <c r="N59" s="36">
        <v>0</v>
      </c>
      <c r="O59" s="35">
        <v>9222</v>
      </c>
      <c r="P59" s="35">
        <v>6</v>
      </c>
      <c r="Q59" s="35">
        <v>10366</v>
      </c>
      <c r="R59" s="35">
        <v>424</v>
      </c>
      <c r="S59" s="37">
        <v>215</v>
      </c>
      <c r="T59" s="35">
        <v>0</v>
      </c>
      <c r="U59" s="35">
        <v>6622</v>
      </c>
      <c r="V59" s="35">
        <v>13</v>
      </c>
      <c r="W59" s="32"/>
      <c r="X59" s="38">
        <f t="shared" si="1"/>
        <v>250866218</v>
      </c>
      <c r="Y59" s="35">
        <v>245453186</v>
      </c>
      <c r="Z59" s="35">
        <v>732163</v>
      </c>
      <c r="AA59" s="35">
        <v>2048549</v>
      </c>
      <c r="AB59" s="35">
        <v>95225</v>
      </c>
      <c r="AC59" s="35">
        <v>1351392</v>
      </c>
      <c r="AD59" s="35">
        <v>86300</v>
      </c>
      <c r="AE59" s="35">
        <v>526676</v>
      </c>
      <c r="AF59" s="35">
        <v>40714</v>
      </c>
      <c r="AG59" s="35">
        <v>233870</v>
      </c>
      <c r="AH59" s="35">
        <v>23878</v>
      </c>
      <c r="AI59" s="35">
        <v>142813</v>
      </c>
      <c r="AJ59" s="35">
        <v>14867</v>
      </c>
      <c r="AK59" s="35">
        <v>75087</v>
      </c>
      <c r="AL59" s="35">
        <v>14493</v>
      </c>
      <c r="AM59" s="46">
        <v>10536</v>
      </c>
      <c r="AN59" s="46">
        <v>120</v>
      </c>
      <c r="AO59" s="46">
        <v>2491</v>
      </c>
      <c r="AP59" s="46">
        <v>29</v>
      </c>
      <c r="AQ59" s="46">
        <v>4452</v>
      </c>
      <c r="AR59" s="46">
        <v>42</v>
      </c>
      <c r="AS59" s="46">
        <v>3695</v>
      </c>
      <c r="AT59" s="46">
        <v>35</v>
      </c>
      <c r="AU59" s="46">
        <v>2284</v>
      </c>
      <c r="AV59" s="46">
        <v>33</v>
      </c>
      <c r="AW59" s="46">
        <v>1794</v>
      </c>
      <c r="AX59" s="46">
        <v>39</v>
      </c>
      <c r="AY59" s="45">
        <v>1310</v>
      </c>
      <c r="AZ59" s="45">
        <v>145</v>
      </c>
      <c r="BB59" s="38">
        <f t="shared" si="2"/>
        <v>250866218</v>
      </c>
      <c r="BC59" s="35">
        <v>249613673</v>
      </c>
      <c r="BD59" s="35">
        <v>978280</v>
      </c>
      <c r="BE59" s="35">
        <v>217900</v>
      </c>
      <c r="BF59" s="35">
        <v>29360</v>
      </c>
      <c r="BG59" s="35">
        <v>23458</v>
      </c>
      <c r="BH59" s="35">
        <v>259</v>
      </c>
      <c r="BI59" s="35">
        <v>3104</v>
      </c>
      <c r="BJ59" s="35">
        <v>184</v>
      </c>
      <c r="BL59" s="38">
        <f t="shared" si="3"/>
        <v>250866218</v>
      </c>
      <c r="BM59" s="35">
        <v>249613673</v>
      </c>
      <c r="BN59" s="35">
        <v>978280</v>
      </c>
      <c r="BO59" s="35">
        <v>217900</v>
      </c>
      <c r="BP59" s="35">
        <v>29360</v>
      </c>
      <c r="BQ59" s="35">
        <v>23458</v>
      </c>
      <c r="BR59" s="35">
        <v>259</v>
      </c>
      <c r="BS59" s="35">
        <v>3104</v>
      </c>
      <c r="BT59" s="35">
        <v>184</v>
      </c>
    </row>
    <row r="60" spans="1:72" s="1" customFormat="1" x14ac:dyDescent="0.25">
      <c r="A60" s="31">
        <v>43190</v>
      </c>
      <c r="B60" s="38">
        <f t="shared" si="0"/>
        <v>252591551</v>
      </c>
      <c r="C60" s="35">
        <v>5609</v>
      </c>
      <c r="D60" s="35">
        <v>169</v>
      </c>
      <c r="E60" s="35">
        <v>3944779</v>
      </c>
      <c r="F60" s="35">
        <v>134627</v>
      </c>
      <c r="G60" s="35">
        <v>2964052</v>
      </c>
      <c r="H60" s="35">
        <v>179621</v>
      </c>
      <c r="I60" s="35">
        <v>80</v>
      </c>
      <c r="J60" s="35">
        <v>0</v>
      </c>
      <c r="K60" s="35">
        <v>244645790</v>
      </c>
      <c r="L60" s="35">
        <v>690350</v>
      </c>
      <c r="M60" s="35">
        <v>182</v>
      </c>
      <c r="N60" s="36">
        <v>0</v>
      </c>
      <c r="O60" s="35">
        <v>8945</v>
      </c>
      <c r="P60" s="35">
        <v>6</v>
      </c>
      <c r="Q60" s="35">
        <v>10087</v>
      </c>
      <c r="R60" s="35">
        <v>422</v>
      </c>
      <c r="S60" s="37">
        <v>195</v>
      </c>
      <c r="T60" s="35">
        <v>0</v>
      </c>
      <c r="U60" s="35">
        <v>6624</v>
      </c>
      <c r="V60" s="35">
        <v>13</v>
      </c>
      <c r="W60" s="32"/>
      <c r="X60" s="38">
        <f t="shared" si="1"/>
        <v>252591551</v>
      </c>
      <c r="Y60" s="35">
        <v>247172360</v>
      </c>
      <c r="Z60" s="35">
        <v>729789</v>
      </c>
      <c r="AA60" s="35">
        <v>2057956</v>
      </c>
      <c r="AB60" s="35">
        <v>95056</v>
      </c>
      <c r="AC60" s="35">
        <v>1355957</v>
      </c>
      <c r="AD60" s="35">
        <v>86087</v>
      </c>
      <c r="AE60" s="35">
        <v>525266</v>
      </c>
      <c r="AF60" s="35">
        <v>40588</v>
      </c>
      <c r="AG60" s="35">
        <v>232015</v>
      </c>
      <c r="AH60" s="35">
        <v>23673</v>
      </c>
      <c r="AI60" s="35">
        <v>141769</v>
      </c>
      <c r="AJ60" s="35">
        <v>14890</v>
      </c>
      <c r="AK60" s="35">
        <v>74987</v>
      </c>
      <c r="AL60" s="35">
        <v>14684</v>
      </c>
      <c r="AM60" s="46">
        <v>10105</v>
      </c>
      <c r="AN60" s="46">
        <v>122</v>
      </c>
      <c r="AO60" s="46">
        <v>2533</v>
      </c>
      <c r="AP60" s="46">
        <v>26</v>
      </c>
      <c r="AQ60" s="46">
        <v>4285</v>
      </c>
      <c r="AR60" s="46">
        <v>41</v>
      </c>
      <c r="AS60" s="46">
        <v>3632</v>
      </c>
      <c r="AT60" s="46">
        <v>37</v>
      </c>
      <c r="AU60" s="46">
        <v>2285</v>
      </c>
      <c r="AV60" s="46">
        <v>33</v>
      </c>
      <c r="AW60" s="46">
        <v>1783</v>
      </c>
      <c r="AX60" s="46">
        <v>31</v>
      </c>
      <c r="AY60" s="45">
        <v>1410</v>
      </c>
      <c r="AZ60" s="45">
        <v>151</v>
      </c>
      <c r="BB60" s="38">
        <f t="shared" si="2"/>
        <v>252591551</v>
      </c>
      <c r="BC60" s="35">
        <v>251343554</v>
      </c>
      <c r="BD60" s="35">
        <v>975193</v>
      </c>
      <c r="BE60" s="35">
        <v>216756</v>
      </c>
      <c r="BF60" s="35">
        <v>29574</v>
      </c>
      <c r="BG60" s="35">
        <v>22840</v>
      </c>
      <c r="BH60" s="35">
        <v>259</v>
      </c>
      <c r="BI60" s="35">
        <v>3193</v>
      </c>
      <c r="BJ60" s="35">
        <v>182</v>
      </c>
      <c r="BL60" s="38">
        <f t="shared" si="3"/>
        <v>252591551</v>
      </c>
      <c r="BM60" s="35">
        <v>251343554</v>
      </c>
      <c r="BN60" s="35">
        <v>975193</v>
      </c>
      <c r="BO60" s="35">
        <v>216756</v>
      </c>
      <c r="BP60" s="35">
        <v>29574</v>
      </c>
      <c r="BQ60" s="35">
        <v>22840</v>
      </c>
      <c r="BR60" s="35">
        <v>259</v>
      </c>
      <c r="BS60" s="35">
        <v>3193</v>
      </c>
      <c r="BT60" s="35">
        <v>182</v>
      </c>
    </row>
    <row r="61" spans="1:72" s="1" customFormat="1" x14ac:dyDescent="0.25">
      <c r="A61" s="31">
        <v>43220</v>
      </c>
      <c r="B61" s="38">
        <f t="shared" si="0"/>
        <v>254122064</v>
      </c>
      <c r="C61" s="35">
        <v>5129</v>
      </c>
      <c r="D61" s="35">
        <v>162</v>
      </c>
      <c r="E61" s="35">
        <v>4151101</v>
      </c>
      <c r="F61" s="35">
        <v>142874</v>
      </c>
      <c r="G61" s="35">
        <v>3013747</v>
      </c>
      <c r="H61" s="35">
        <v>179572</v>
      </c>
      <c r="I61" s="35">
        <v>93</v>
      </c>
      <c r="J61" s="35">
        <v>0</v>
      </c>
      <c r="K61" s="35">
        <v>245912047</v>
      </c>
      <c r="L61" s="35">
        <v>691168</v>
      </c>
      <c r="M61" s="35">
        <v>178</v>
      </c>
      <c r="N61" s="36">
        <v>1</v>
      </c>
      <c r="O61" s="35">
        <v>8647</v>
      </c>
      <c r="P61" s="35">
        <v>4</v>
      </c>
      <c r="Q61" s="35">
        <v>10044</v>
      </c>
      <c r="R61" s="35">
        <v>407</v>
      </c>
      <c r="S61" s="37">
        <v>203</v>
      </c>
      <c r="T61" s="35">
        <v>0</v>
      </c>
      <c r="U61" s="35">
        <v>6674</v>
      </c>
      <c r="V61" s="35">
        <v>13</v>
      </c>
      <c r="W61" s="32"/>
      <c r="X61" s="38">
        <f t="shared" si="1"/>
        <v>254122064</v>
      </c>
      <c r="Y61" s="35">
        <v>248686854</v>
      </c>
      <c r="Z61" s="35">
        <v>738112</v>
      </c>
      <c r="AA61" s="35">
        <v>2057821</v>
      </c>
      <c r="AB61" s="35">
        <v>95476</v>
      </c>
      <c r="AC61" s="35">
        <v>1361919</v>
      </c>
      <c r="AD61" s="35">
        <v>86569</v>
      </c>
      <c r="AE61" s="35">
        <v>527400</v>
      </c>
      <c r="AF61" s="35">
        <v>40735</v>
      </c>
      <c r="AG61" s="35">
        <v>231653</v>
      </c>
      <c r="AH61" s="35">
        <v>23747</v>
      </c>
      <c r="AI61" s="35">
        <v>141688</v>
      </c>
      <c r="AJ61" s="35">
        <v>14731</v>
      </c>
      <c r="AK61" s="35">
        <v>74782</v>
      </c>
      <c r="AL61" s="35">
        <v>14406</v>
      </c>
      <c r="AM61" s="46">
        <v>10163</v>
      </c>
      <c r="AN61" s="46">
        <v>100</v>
      </c>
      <c r="AO61" s="46">
        <v>2515</v>
      </c>
      <c r="AP61" s="46">
        <v>30</v>
      </c>
      <c r="AQ61" s="46">
        <v>4215</v>
      </c>
      <c r="AR61" s="46">
        <v>34</v>
      </c>
      <c r="AS61" s="46">
        <v>3482</v>
      </c>
      <c r="AT61" s="46">
        <v>31</v>
      </c>
      <c r="AU61" s="46">
        <v>2308</v>
      </c>
      <c r="AV61" s="46">
        <v>45</v>
      </c>
      <c r="AW61" s="46">
        <v>1693</v>
      </c>
      <c r="AX61" s="46">
        <v>35</v>
      </c>
      <c r="AY61" s="45">
        <v>1370</v>
      </c>
      <c r="AZ61" s="45">
        <v>150</v>
      </c>
      <c r="BB61" s="38">
        <f t="shared" si="2"/>
        <v>254122064</v>
      </c>
      <c r="BC61" s="35">
        <v>252865647</v>
      </c>
      <c r="BD61" s="35">
        <v>984639</v>
      </c>
      <c r="BE61" s="35">
        <v>216470</v>
      </c>
      <c r="BF61" s="35">
        <v>29137</v>
      </c>
      <c r="BG61" s="35">
        <v>22683</v>
      </c>
      <c r="BH61" s="35">
        <v>240</v>
      </c>
      <c r="BI61" s="35">
        <v>3063</v>
      </c>
      <c r="BJ61" s="35">
        <v>185</v>
      </c>
      <c r="BL61" s="38">
        <f t="shared" si="3"/>
        <v>254122064</v>
      </c>
      <c r="BM61" s="35">
        <v>252865647</v>
      </c>
      <c r="BN61" s="35">
        <v>984639</v>
      </c>
      <c r="BO61" s="35">
        <v>216470</v>
      </c>
      <c r="BP61" s="35">
        <v>29137</v>
      </c>
      <c r="BQ61" s="35">
        <v>22683</v>
      </c>
      <c r="BR61" s="35">
        <v>240</v>
      </c>
      <c r="BS61" s="35">
        <v>3063</v>
      </c>
      <c r="BT61" s="35">
        <v>185</v>
      </c>
    </row>
    <row r="62" spans="1:72" s="1" customFormat="1" x14ac:dyDescent="0.25">
      <c r="A62" s="31">
        <v>43251</v>
      </c>
      <c r="B62" s="38">
        <f t="shared" si="0"/>
        <v>257422593</v>
      </c>
      <c r="C62" s="35">
        <v>4734</v>
      </c>
      <c r="D62" s="35">
        <v>179</v>
      </c>
      <c r="E62" s="35">
        <v>4132616</v>
      </c>
      <c r="F62" s="35">
        <v>155554</v>
      </c>
      <c r="G62" s="35">
        <v>3041765</v>
      </c>
      <c r="H62" s="35">
        <v>186441</v>
      </c>
      <c r="I62" s="35">
        <v>96</v>
      </c>
      <c r="J62" s="35">
        <v>0</v>
      </c>
      <c r="K62" s="35">
        <v>249182847</v>
      </c>
      <c r="L62" s="35">
        <v>692910</v>
      </c>
      <c r="M62" s="35">
        <v>167</v>
      </c>
      <c r="N62" s="36">
        <v>2</v>
      </c>
      <c r="O62" s="35">
        <v>8040</v>
      </c>
      <c r="P62" s="35">
        <v>5</v>
      </c>
      <c r="Q62" s="35">
        <v>10006</v>
      </c>
      <c r="R62" s="35">
        <v>400</v>
      </c>
      <c r="S62" s="37">
        <v>182</v>
      </c>
      <c r="T62" s="35">
        <v>0</v>
      </c>
      <c r="U62" s="35">
        <v>6636</v>
      </c>
      <c r="V62" s="35">
        <v>13</v>
      </c>
      <c r="W62" s="32"/>
      <c r="X62" s="38">
        <f t="shared" si="1"/>
        <v>257422593</v>
      </c>
      <c r="Y62" s="35">
        <v>251909839</v>
      </c>
      <c r="Z62" s="35">
        <v>758287</v>
      </c>
      <c r="AA62" s="35">
        <v>2088487</v>
      </c>
      <c r="AB62" s="35">
        <v>95623</v>
      </c>
      <c r="AC62" s="35">
        <v>1382086</v>
      </c>
      <c r="AD62" s="35">
        <v>86848</v>
      </c>
      <c r="AE62" s="35">
        <v>532989</v>
      </c>
      <c r="AF62" s="35">
        <v>40945</v>
      </c>
      <c r="AG62" s="35">
        <v>233430</v>
      </c>
      <c r="AH62" s="35">
        <v>23711</v>
      </c>
      <c r="AI62" s="35">
        <v>141330</v>
      </c>
      <c r="AJ62" s="35">
        <v>14902</v>
      </c>
      <c r="AK62" s="35">
        <v>73897</v>
      </c>
      <c r="AL62" s="35">
        <v>14768</v>
      </c>
      <c r="AM62" s="46">
        <v>10185</v>
      </c>
      <c r="AN62" s="46">
        <v>106</v>
      </c>
      <c r="AO62" s="46">
        <v>2593</v>
      </c>
      <c r="AP62" s="46">
        <v>27</v>
      </c>
      <c r="AQ62" s="46">
        <v>4165</v>
      </c>
      <c r="AR62" s="46">
        <v>32</v>
      </c>
      <c r="AS62" s="46">
        <v>3272</v>
      </c>
      <c r="AT62" s="46">
        <v>37</v>
      </c>
      <c r="AU62" s="46">
        <v>2059</v>
      </c>
      <c r="AV62" s="46">
        <v>23</v>
      </c>
      <c r="AW62" s="46">
        <v>1506</v>
      </c>
      <c r="AX62" s="46">
        <v>46</v>
      </c>
      <c r="AY62" s="45">
        <v>1251</v>
      </c>
      <c r="AZ62" s="45">
        <v>149</v>
      </c>
      <c r="BB62" s="38">
        <f t="shared" si="2"/>
        <v>257422593</v>
      </c>
      <c r="BC62" s="35">
        <v>256146831</v>
      </c>
      <c r="BD62" s="35">
        <v>1005414</v>
      </c>
      <c r="BE62" s="35">
        <v>215227</v>
      </c>
      <c r="BF62" s="35">
        <v>29670</v>
      </c>
      <c r="BG62" s="35">
        <v>22274</v>
      </c>
      <c r="BH62" s="35">
        <v>225</v>
      </c>
      <c r="BI62" s="35">
        <v>2757</v>
      </c>
      <c r="BJ62" s="35">
        <v>195</v>
      </c>
      <c r="BL62" s="38">
        <f t="shared" si="3"/>
        <v>257422593</v>
      </c>
      <c r="BM62" s="35">
        <v>256146831</v>
      </c>
      <c r="BN62" s="35">
        <v>1005414</v>
      </c>
      <c r="BO62" s="35">
        <v>215227</v>
      </c>
      <c r="BP62" s="35">
        <v>29670</v>
      </c>
      <c r="BQ62" s="35">
        <v>22274</v>
      </c>
      <c r="BR62" s="35">
        <v>225</v>
      </c>
      <c r="BS62" s="35">
        <v>2757</v>
      </c>
      <c r="BT62" s="35">
        <v>195</v>
      </c>
    </row>
    <row r="63" spans="1:72" s="1" customFormat="1" x14ac:dyDescent="0.25">
      <c r="A63" s="31">
        <v>43281</v>
      </c>
      <c r="B63" s="38">
        <f t="shared" si="0"/>
        <v>260561209</v>
      </c>
      <c r="C63" s="35">
        <v>4749</v>
      </c>
      <c r="D63" s="35">
        <v>174</v>
      </c>
      <c r="E63" s="35">
        <v>4163259</v>
      </c>
      <c r="F63" s="35">
        <v>162638</v>
      </c>
      <c r="G63" s="35">
        <v>3040489</v>
      </c>
      <c r="H63" s="35">
        <v>186019</v>
      </c>
      <c r="I63" s="35">
        <v>90</v>
      </c>
      <c r="J63" s="35">
        <v>0</v>
      </c>
      <c r="K63" s="35">
        <v>252286418</v>
      </c>
      <c r="L63" s="35">
        <v>692273</v>
      </c>
      <c r="M63" s="35">
        <v>198</v>
      </c>
      <c r="N63" s="36">
        <v>1</v>
      </c>
      <c r="O63" s="35">
        <v>7743</v>
      </c>
      <c r="P63" s="35">
        <v>7</v>
      </c>
      <c r="Q63" s="35">
        <v>9981</v>
      </c>
      <c r="R63" s="35">
        <v>396</v>
      </c>
      <c r="S63" s="37">
        <v>160</v>
      </c>
      <c r="T63" s="35">
        <v>0</v>
      </c>
      <c r="U63" s="35">
        <v>6601</v>
      </c>
      <c r="V63" s="35">
        <v>13</v>
      </c>
      <c r="W63" s="32"/>
      <c r="X63" s="38">
        <f t="shared" si="1"/>
        <v>260561209</v>
      </c>
      <c r="Y63" s="35">
        <v>254969391</v>
      </c>
      <c r="Z63" s="35">
        <v>761716</v>
      </c>
      <c r="AA63" s="35">
        <v>2119925</v>
      </c>
      <c r="AB63" s="35">
        <v>96272</v>
      </c>
      <c r="AC63" s="35">
        <v>1408034</v>
      </c>
      <c r="AD63" s="35">
        <v>87249</v>
      </c>
      <c r="AE63" s="35">
        <v>543200</v>
      </c>
      <c r="AF63" s="35">
        <v>41718</v>
      </c>
      <c r="AG63" s="35">
        <v>237266</v>
      </c>
      <c r="AH63" s="35">
        <v>24312</v>
      </c>
      <c r="AI63" s="35">
        <v>143112</v>
      </c>
      <c r="AJ63" s="35">
        <v>15018</v>
      </c>
      <c r="AK63" s="35">
        <v>74077</v>
      </c>
      <c r="AL63" s="35">
        <v>14819</v>
      </c>
      <c r="AM63" s="46">
        <v>9965</v>
      </c>
      <c r="AN63" s="46">
        <v>102</v>
      </c>
      <c r="AO63" s="46">
        <v>2504</v>
      </c>
      <c r="AP63" s="46">
        <v>30</v>
      </c>
      <c r="AQ63" s="46">
        <v>4132</v>
      </c>
      <c r="AR63" s="46">
        <v>28</v>
      </c>
      <c r="AS63" s="46">
        <v>3237</v>
      </c>
      <c r="AT63" s="46">
        <v>42</v>
      </c>
      <c r="AU63" s="46">
        <v>2066</v>
      </c>
      <c r="AV63" s="46">
        <v>32</v>
      </c>
      <c r="AW63" s="46">
        <v>1527</v>
      </c>
      <c r="AX63" s="46">
        <v>28</v>
      </c>
      <c r="AY63" s="45">
        <v>1252</v>
      </c>
      <c r="AZ63" s="45">
        <v>155</v>
      </c>
      <c r="BB63" s="38">
        <f t="shared" si="2"/>
        <v>260561209</v>
      </c>
      <c r="BC63" s="35">
        <v>259277816</v>
      </c>
      <c r="BD63" s="35">
        <v>1011267</v>
      </c>
      <c r="BE63" s="35">
        <v>217189</v>
      </c>
      <c r="BF63" s="35">
        <v>29837</v>
      </c>
      <c r="BG63" s="35">
        <v>21904</v>
      </c>
      <c r="BH63" s="35">
        <v>234</v>
      </c>
      <c r="BI63" s="35">
        <v>2779</v>
      </c>
      <c r="BJ63" s="35">
        <v>183</v>
      </c>
      <c r="BL63" s="38">
        <f t="shared" si="3"/>
        <v>260561209</v>
      </c>
      <c r="BM63" s="35">
        <v>259277816</v>
      </c>
      <c r="BN63" s="35">
        <v>1011267</v>
      </c>
      <c r="BO63" s="35">
        <v>217189</v>
      </c>
      <c r="BP63" s="35">
        <v>29837</v>
      </c>
      <c r="BQ63" s="35">
        <v>21904</v>
      </c>
      <c r="BR63" s="35">
        <v>234</v>
      </c>
      <c r="BS63" s="35">
        <v>2779</v>
      </c>
      <c r="BT63" s="35">
        <v>183</v>
      </c>
    </row>
    <row r="64" spans="1:72" s="1" customFormat="1" x14ac:dyDescent="0.25">
      <c r="A64" s="31">
        <v>43312</v>
      </c>
      <c r="B64" s="38">
        <f t="shared" si="0"/>
        <v>262058782</v>
      </c>
      <c r="C64" s="35">
        <v>4699</v>
      </c>
      <c r="D64" s="35">
        <v>173</v>
      </c>
      <c r="E64" s="35">
        <v>4224833</v>
      </c>
      <c r="F64" s="35">
        <v>162245</v>
      </c>
      <c r="G64" s="35">
        <v>3064977</v>
      </c>
      <c r="H64" s="35">
        <v>178352</v>
      </c>
      <c r="I64" s="35">
        <v>103</v>
      </c>
      <c r="J64" s="35">
        <v>0</v>
      </c>
      <c r="K64" s="35">
        <v>253702591</v>
      </c>
      <c r="L64" s="35">
        <v>695534</v>
      </c>
      <c r="M64" s="35">
        <v>211</v>
      </c>
      <c r="N64" s="36">
        <v>2</v>
      </c>
      <c r="O64" s="35">
        <v>7955</v>
      </c>
      <c r="P64" s="35">
        <v>5</v>
      </c>
      <c r="Q64" s="35">
        <v>9953</v>
      </c>
      <c r="R64" s="35">
        <v>392</v>
      </c>
      <c r="S64" s="37">
        <v>155</v>
      </c>
      <c r="T64" s="35">
        <v>0</v>
      </c>
      <c r="U64" s="35">
        <v>6589</v>
      </c>
      <c r="V64" s="35">
        <v>13</v>
      </c>
      <c r="W64" s="32"/>
      <c r="X64" s="38">
        <f t="shared" si="1"/>
        <v>262058782</v>
      </c>
      <c r="Y64" s="35">
        <v>256423520</v>
      </c>
      <c r="Z64" s="35">
        <v>753679</v>
      </c>
      <c r="AA64" s="35">
        <v>2130683</v>
      </c>
      <c r="AB64" s="35">
        <v>96643</v>
      </c>
      <c r="AC64" s="35">
        <v>1438738</v>
      </c>
      <c r="AD64" s="35">
        <v>89353</v>
      </c>
      <c r="AE64" s="35">
        <v>547010</v>
      </c>
      <c r="AF64" s="35">
        <v>42018</v>
      </c>
      <c r="AG64" s="35">
        <v>238126</v>
      </c>
      <c r="AH64" s="35">
        <v>24365</v>
      </c>
      <c r="AI64" s="35">
        <v>144656</v>
      </c>
      <c r="AJ64" s="35">
        <v>15059</v>
      </c>
      <c r="AK64" s="35">
        <v>74470</v>
      </c>
      <c r="AL64" s="35">
        <v>15187</v>
      </c>
      <c r="AM64" s="46">
        <v>9948</v>
      </c>
      <c r="AN64" s="46">
        <v>97</v>
      </c>
      <c r="AO64" s="46">
        <v>2414</v>
      </c>
      <c r="AP64" s="46">
        <v>28</v>
      </c>
      <c r="AQ64" s="46">
        <v>4118</v>
      </c>
      <c r="AR64" s="46">
        <v>33</v>
      </c>
      <c r="AS64" s="46">
        <v>3262</v>
      </c>
      <c r="AT64" s="46">
        <v>38</v>
      </c>
      <c r="AU64" s="46">
        <v>2107</v>
      </c>
      <c r="AV64" s="46">
        <v>26</v>
      </c>
      <c r="AW64" s="46">
        <v>1685</v>
      </c>
      <c r="AX64" s="46">
        <v>45</v>
      </c>
      <c r="AY64" s="45">
        <v>1329</v>
      </c>
      <c r="AZ64" s="45">
        <v>145</v>
      </c>
      <c r="BB64" s="38">
        <f t="shared" si="2"/>
        <v>262058782</v>
      </c>
      <c r="BC64" s="35">
        <v>260778077</v>
      </c>
      <c r="BD64" s="35">
        <v>1006058</v>
      </c>
      <c r="BE64" s="35">
        <v>219126</v>
      </c>
      <c r="BF64" s="35">
        <v>30246</v>
      </c>
      <c r="BG64" s="35">
        <v>21849</v>
      </c>
      <c r="BH64" s="35">
        <v>222</v>
      </c>
      <c r="BI64" s="35">
        <v>3014</v>
      </c>
      <c r="BJ64" s="35">
        <v>190</v>
      </c>
      <c r="BL64" s="38">
        <f t="shared" si="3"/>
        <v>262058782</v>
      </c>
      <c r="BM64" s="35">
        <v>260778077</v>
      </c>
      <c r="BN64" s="35">
        <v>1006058</v>
      </c>
      <c r="BO64" s="35">
        <v>219126</v>
      </c>
      <c r="BP64" s="35">
        <v>30246</v>
      </c>
      <c r="BQ64" s="35">
        <v>21849</v>
      </c>
      <c r="BR64" s="35">
        <v>222</v>
      </c>
      <c r="BS64" s="35">
        <v>3014</v>
      </c>
      <c r="BT64" s="35">
        <v>190</v>
      </c>
    </row>
    <row r="65" spans="1:72" s="1" customFormat="1" x14ac:dyDescent="0.25">
      <c r="A65" s="31">
        <v>43343</v>
      </c>
      <c r="B65" s="38">
        <f t="shared" si="0"/>
        <v>263996191</v>
      </c>
      <c r="C65" s="35">
        <v>4889</v>
      </c>
      <c r="D65" s="35">
        <v>226</v>
      </c>
      <c r="E65" s="35">
        <v>4249091</v>
      </c>
      <c r="F65" s="35">
        <v>163264</v>
      </c>
      <c r="G65" s="35">
        <v>3083150</v>
      </c>
      <c r="H65" s="35">
        <v>178716</v>
      </c>
      <c r="I65" s="35">
        <v>93</v>
      </c>
      <c r="J65" s="35">
        <v>0</v>
      </c>
      <c r="K65" s="35">
        <v>255594480</v>
      </c>
      <c r="L65" s="35">
        <v>696750</v>
      </c>
      <c r="M65" s="35">
        <v>237</v>
      </c>
      <c r="N65" s="36">
        <v>0</v>
      </c>
      <c r="O65" s="35">
        <v>8178</v>
      </c>
      <c r="P65" s="35">
        <v>5</v>
      </c>
      <c r="Q65" s="35">
        <v>10037</v>
      </c>
      <c r="R65" s="35">
        <v>390</v>
      </c>
      <c r="S65" s="37">
        <v>135</v>
      </c>
      <c r="T65" s="35">
        <v>0</v>
      </c>
      <c r="U65" s="35">
        <v>6537</v>
      </c>
      <c r="V65" s="35">
        <v>13</v>
      </c>
      <c r="W65" s="32"/>
      <c r="X65" s="38">
        <f t="shared" si="1"/>
        <v>263996191</v>
      </c>
      <c r="Y65" s="35">
        <v>258339290</v>
      </c>
      <c r="Z65" s="35">
        <v>754179</v>
      </c>
      <c r="AA65" s="35">
        <v>2148899</v>
      </c>
      <c r="AB65" s="35">
        <v>97620</v>
      </c>
      <c r="AC65" s="35">
        <v>1439495</v>
      </c>
      <c r="AD65" s="35">
        <v>89877</v>
      </c>
      <c r="AE65" s="35">
        <v>546983</v>
      </c>
      <c r="AF65" s="35">
        <v>42390</v>
      </c>
      <c r="AG65" s="35">
        <v>238300</v>
      </c>
      <c r="AH65" s="35">
        <v>24511</v>
      </c>
      <c r="AI65" s="35">
        <v>144198</v>
      </c>
      <c r="AJ65" s="35">
        <v>15103</v>
      </c>
      <c r="AK65" s="35">
        <v>74538</v>
      </c>
      <c r="AL65" s="35">
        <v>15276</v>
      </c>
      <c r="AM65" s="46">
        <v>9957</v>
      </c>
      <c r="AN65" s="46">
        <v>94</v>
      </c>
      <c r="AO65" s="46">
        <v>2362</v>
      </c>
      <c r="AP65" s="46">
        <v>25</v>
      </c>
      <c r="AQ65" s="46">
        <v>4239</v>
      </c>
      <c r="AR65" s="46">
        <v>37</v>
      </c>
      <c r="AS65" s="46">
        <v>3363</v>
      </c>
      <c r="AT65" s="46">
        <v>30</v>
      </c>
      <c r="AU65" s="46">
        <v>2154</v>
      </c>
      <c r="AV65" s="46">
        <v>30</v>
      </c>
      <c r="AW65" s="46">
        <v>1720</v>
      </c>
      <c r="AX65" s="46">
        <v>38</v>
      </c>
      <c r="AY65" s="45">
        <v>1329</v>
      </c>
      <c r="AZ65" s="45">
        <v>154</v>
      </c>
      <c r="BB65" s="38">
        <f t="shared" si="2"/>
        <v>263996191</v>
      </c>
      <c r="BC65" s="35">
        <v>262712967</v>
      </c>
      <c r="BD65" s="35">
        <v>1008577</v>
      </c>
      <c r="BE65" s="35">
        <v>218736</v>
      </c>
      <c r="BF65" s="35">
        <v>30379</v>
      </c>
      <c r="BG65" s="35">
        <v>22075</v>
      </c>
      <c r="BH65" s="35">
        <v>216</v>
      </c>
      <c r="BI65" s="35">
        <v>3049</v>
      </c>
      <c r="BJ65" s="35">
        <v>192</v>
      </c>
      <c r="BL65" s="38">
        <f t="shared" si="3"/>
        <v>263996191</v>
      </c>
      <c r="BM65" s="35">
        <v>262712967</v>
      </c>
      <c r="BN65" s="35">
        <v>1008577</v>
      </c>
      <c r="BO65" s="35">
        <v>218736</v>
      </c>
      <c r="BP65" s="35">
        <v>30379</v>
      </c>
      <c r="BQ65" s="35">
        <v>22075</v>
      </c>
      <c r="BR65" s="35">
        <v>216</v>
      </c>
      <c r="BS65" s="35">
        <v>3049</v>
      </c>
      <c r="BT65" s="35">
        <v>192</v>
      </c>
    </row>
    <row r="66" spans="1:72" s="1" customFormat="1" x14ac:dyDescent="0.25">
      <c r="A66" s="31">
        <v>43373</v>
      </c>
      <c r="B66" s="38">
        <f t="shared" si="0"/>
        <v>265628025</v>
      </c>
      <c r="C66" s="35">
        <v>5039</v>
      </c>
      <c r="D66" s="35">
        <v>217</v>
      </c>
      <c r="E66" s="35">
        <v>4279274</v>
      </c>
      <c r="F66" s="35">
        <v>195263</v>
      </c>
      <c r="G66" s="35">
        <v>3110520</v>
      </c>
      <c r="H66" s="35">
        <v>179621</v>
      </c>
      <c r="I66" s="35">
        <v>88</v>
      </c>
      <c r="J66" s="35">
        <v>0</v>
      </c>
      <c r="K66" s="35">
        <v>257133020</v>
      </c>
      <c r="L66" s="35">
        <v>699389</v>
      </c>
      <c r="M66" s="35">
        <v>230</v>
      </c>
      <c r="N66" s="36">
        <v>2</v>
      </c>
      <c r="O66" s="35">
        <v>8295</v>
      </c>
      <c r="P66" s="35">
        <v>7</v>
      </c>
      <c r="Q66" s="35">
        <v>9985</v>
      </c>
      <c r="R66" s="35">
        <v>393</v>
      </c>
      <c r="S66" s="37">
        <v>122</v>
      </c>
      <c r="T66" s="35">
        <v>0</v>
      </c>
      <c r="U66" s="35">
        <v>6548</v>
      </c>
      <c r="V66" s="35">
        <v>12</v>
      </c>
      <c r="W66" s="32"/>
      <c r="X66" s="38">
        <f t="shared" si="1"/>
        <v>265628025</v>
      </c>
      <c r="Y66" s="35">
        <v>259922100</v>
      </c>
      <c r="Z66" s="35">
        <v>786510</v>
      </c>
      <c r="AA66" s="35">
        <v>2157404</v>
      </c>
      <c r="AB66" s="35">
        <v>98088</v>
      </c>
      <c r="AC66" s="35">
        <v>1442025</v>
      </c>
      <c r="AD66" s="35">
        <v>91142</v>
      </c>
      <c r="AE66" s="35">
        <v>547333</v>
      </c>
      <c r="AF66" s="35">
        <v>42917</v>
      </c>
      <c r="AG66" s="35">
        <v>238666</v>
      </c>
      <c r="AH66" s="35">
        <v>24885</v>
      </c>
      <c r="AI66" s="35">
        <v>145203</v>
      </c>
      <c r="AJ66" s="35">
        <v>15401</v>
      </c>
      <c r="AK66" s="35">
        <v>75210</v>
      </c>
      <c r="AL66" s="35">
        <v>15547</v>
      </c>
      <c r="AM66" s="46">
        <v>9780</v>
      </c>
      <c r="AN66" s="46">
        <v>96</v>
      </c>
      <c r="AO66" s="46">
        <v>2405</v>
      </c>
      <c r="AP66" s="46">
        <v>26</v>
      </c>
      <c r="AQ66" s="46">
        <v>4264</v>
      </c>
      <c r="AR66" s="46">
        <v>34</v>
      </c>
      <c r="AS66" s="46">
        <v>3539</v>
      </c>
      <c r="AT66" s="46">
        <v>35</v>
      </c>
      <c r="AU66" s="46">
        <v>2193</v>
      </c>
      <c r="AV66" s="46">
        <v>32</v>
      </c>
      <c r="AW66" s="46">
        <v>1682</v>
      </c>
      <c r="AX66" s="46">
        <v>41</v>
      </c>
      <c r="AY66" s="45">
        <v>1317</v>
      </c>
      <c r="AZ66" s="45">
        <v>150</v>
      </c>
      <c r="BB66" s="38">
        <f t="shared" si="2"/>
        <v>265628025</v>
      </c>
      <c r="BC66" s="35">
        <v>264307528</v>
      </c>
      <c r="BD66" s="35">
        <v>1043542</v>
      </c>
      <c r="BE66" s="35">
        <v>220413</v>
      </c>
      <c r="BF66" s="35">
        <v>30948</v>
      </c>
      <c r="BG66" s="35">
        <v>22181</v>
      </c>
      <c r="BH66" s="35">
        <v>223</v>
      </c>
      <c r="BI66" s="35">
        <v>2999</v>
      </c>
      <c r="BJ66" s="35">
        <v>191</v>
      </c>
      <c r="BL66" s="38">
        <f t="shared" si="3"/>
        <v>265628025</v>
      </c>
      <c r="BM66" s="35">
        <v>264307528</v>
      </c>
      <c r="BN66" s="35">
        <v>1043542</v>
      </c>
      <c r="BO66" s="35">
        <v>220413</v>
      </c>
      <c r="BP66" s="35">
        <v>30948</v>
      </c>
      <c r="BQ66" s="35">
        <v>22181</v>
      </c>
      <c r="BR66" s="35">
        <v>223</v>
      </c>
      <c r="BS66" s="35">
        <v>2999</v>
      </c>
      <c r="BT66" s="35">
        <v>191</v>
      </c>
    </row>
    <row r="67" spans="1:72" s="1" customFormat="1" x14ac:dyDescent="0.25">
      <c r="A67" s="31">
        <v>43404</v>
      </c>
      <c r="B67" s="38">
        <f t="shared" si="0"/>
        <v>268699399</v>
      </c>
      <c r="C67" s="35">
        <v>4748</v>
      </c>
      <c r="D67" s="35">
        <v>214</v>
      </c>
      <c r="E67" s="35">
        <v>4331714</v>
      </c>
      <c r="F67" s="35">
        <v>196472</v>
      </c>
      <c r="G67" s="35">
        <v>3143574</v>
      </c>
      <c r="H67" s="35">
        <v>177988</v>
      </c>
      <c r="I67" s="35">
        <v>64</v>
      </c>
      <c r="J67" s="35">
        <v>0</v>
      </c>
      <c r="K67" s="35">
        <v>260117389</v>
      </c>
      <c r="L67" s="35">
        <v>701422</v>
      </c>
      <c r="M67" s="35">
        <v>319</v>
      </c>
      <c r="N67" s="36">
        <v>2</v>
      </c>
      <c r="O67" s="35">
        <v>8477</v>
      </c>
      <c r="P67" s="35">
        <v>5</v>
      </c>
      <c r="Q67" s="35">
        <v>9946</v>
      </c>
      <c r="R67" s="35">
        <v>384</v>
      </c>
      <c r="S67" s="37">
        <v>126</v>
      </c>
      <c r="T67" s="35">
        <v>0</v>
      </c>
      <c r="U67" s="35">
        <v>6543</v>
      </c>
      <c r="V67" s="35">
        <v>12</v>
      </c>
      <c r="W67" s="32"/>
      <c r="X67" s="38">
        <f t="shared" si="1"/>
        <v>268699399</v>
      </c>
      <c r="Y67" s="35">
        <v>262971527</v>
      </c>
      <c r="Z67" s="35">
        <v>784901</v>
      </c>
      <c r="AA67" s="35">
        <v>2162692</v>
      </c>
      <c r="AB67" s="35">
        <v>99197</v>
      </c>
      <c r="AC67" s="35">
        <v>1450935</v>
      </c>
      <c r="AD67" s="35">
        <v>92050</v>
      </c>
      <c r="AE67" s="35">
        <v>549951</v>
      </c>
      <c r="AF67" s="35">
        <v>43546</v>
      </c>
      <c r="AG67" s="35">
        <v>240455</v>
      </c>
      <c r="AH67" s="35">
        <v>25115</v>
      </c>
      <c r="AI67" s="35">
        <v>145965</v>
      </c>
      <c r="AJ67" s="35">
        <v>15506</v>
      </c>
      <c r="AK67" s="35">
        <v>75964</v>
      </c>
      <c r="AL67" s="35">
        <v>15781</v>
      </c>
      <c r="AM67" s="46">
        <v>9749</v>
      </c>
      <c r="AN67" s="46">
        <v>88</v>
      </c>
      <c r="AO67" s="46">
        <v>2380</v>
      </c>
      <c r="AP67" s="46">
        <v>27</v>
      </c>
      <c r="AQ67" s="46">
        <v>4354</v>
      </c>
      <c r="AR67" s="46">
        <v>32</v>
      </c>
      <c r="AS67" s="46">
        <v>3561</v>
      </c>
      <c r="AT67" s="46">
        <v>32</v>
      </c>
      <c r="AU67" s="46">
        <v>2192</v>
      </c>
      <c r="AV67" s="46">
        <v>36</v>
      </c>
      <c r="AW67" s="46">
        <v>1747</v>
      </c>
      <c r="AX67" s="46">
        <v>39</v>
      </c>
      <c r="AY67" s="45">
        <v>1428</v>
      </c>
      <c r="AZ67" s="45">
        <v>149</v>
      </c>
      <c r="BB67" s="38">
        <f t="shared" si="2"/>
        <v>268699399</v>
      </c>
      <c r="BC67" s="35">
        <v>267375560</v>
      </c>
      <c r="BD67" s="35">
        <v>1044809</v>
      </c>
      <c r="BE67" s="35">
        <v>221929</v>
      </c>
      <c r="BF67" s="35">
        <v>31287</v>
      </c>
      <c r="BG67" s="35">
        <v>22236</v>
      </c>
      <c r="BH67" s="35">
        <v>215</v>
      </c>
      <c r="BI67" s="35">
        <v>3175</v>
      </c>
      <c r="BJ67" s="35">
        <v>188</v>
      </c>
      <c r="BL67" s="38">
        <f t="shared" si="3"/>
        <v>268699399</v>
      </c>
      <c r="BM67" s="35">
        <v>267375560</v>
      </c>
      <c r="BN67" s="35">
        <v>1044809</v>
      </c>
      <c r="BO67" s="35">
        <v>221929</v>
      </c>
      <c r="BP67" s="35">
        <v>31287</v>
      </c>
      <c r="BQ67" s="35">
        <v>22236</v>
      </c>
      <c r="BR67" s="35">
        <v>215</v>
      </c>
      <c r="BS67" s="35">
        <v>3175</v>
      </c>
      <c r="BT67" s="35">
        <v>188</v>
      </c>
    </row>
    <row r="68" spans="1:72" s="1" customFormat="1" x14ac:dyDescent="0.25">
      <c r="A68" s="31">
        <v>43434</v>
      </c>
      <c r="B68" s="38">
        <f t="shared" ref="B68:B77" si="4">SUM(C68:V68)</f>
        <v>271672859</v>
      </c>
      <c r="C68" s="35">
        <v>4942</v>
      </c>
      <c r="D68" s="35">
        <v>246</v>
      </c>
      <c r="E68" s="35">
        <v>4316169</v>
      </c>
      <c r="F68" s="35">
        <v>190989</v>
      </c>
      <c r="G68" s="35">
        <v>3171317</v>
      </c>
      <c r="H68" s="35">
        <v>178459</v>
      </c>
      <c r="I68" s="35">
        <v>113</v>
      </c>
      <c r="J68" s="35">
        <v>0</v>
      </c>
      <c r="K68" s="35">
        <v>263077850</v>
      </c>
      <c r="L68" s="35">
        <v>707012</v>
      </c>
      <c r="M68" s="35">
        <v>290</v>
      </c>
      <c r="N68" s="36">
        <v>5</v>
      </c>
      <c r="O68" s="35">
        <v>8451</v>
      </c>
      <c r="P68" s="35">
        <v>6</v>
      </c>
      <c r="Q68" s="35">
        <v>9912</v>
      </c>
      <c r="R68" s="35">
        <v>384</v>
      </c>
      <c r="S68" s="37">
        <v>145</v>
      </c>
      <c r="T68" s="35">
        <v>0</v>
      </c>
      <c r="U68" s="35">
        <v>6555</v>
      </c>
      <c r="V68" s="35">
        <v>14</v>
      </c>
      <c r="W68" s="32"/>
      <c r="X68" s="38">
        <f t="shared" si="1"/>
        <v>271672859</v>
      </c>
      <c r="Y68" s="35">
        <v>265918853</v>
      </c>
      <c r="Z68" s="35">
        <v>782586</v>
      </c>
      <c r="AA68" s="35">
        <v>2179313</v>
      </c>
      <c r="AB68" s="35">
        <v>101279</v>
      </c>
      <c r="AC68" s="35">
        <v>1458982</v>
      </c>
      <c r="AD68" s="35">
        <v>93638</v>
      </c>
      <c r="AE68" s="35">
        <v>550269</v>
      </c>
      <c r="AF68" s="35">
        <v>43026</v>
      </c>
      <c r="AG68" s="35">
        <v>240360</v>
      </c>
      <c r="AH68" s="35">
        <v>24772</v>
      </c>
      <c r="AI68" s="35">
        <v>146529</v>
      </c>
      <c r="AJ68" s="35">
        <v>15558</v>
      </c>
      <c r="AK68" s="35">
        <v>76085</v>
      </c>
      <c r="AL68" s="35">
        <v>15847</v>
      </c>
      <c r="AM68" s="46">
        <v>9725</v>
      </c>
      <c r="AN68" s="46">
        <v>82</v>
      </c>
      <c r="AO68" s="46">
        <v>2353</v>
      </c>
      <c r="AP68" s="46">
        <v>28</v>
      </c>
      <c r="AQ68" s="46">
        <v>4383</v>
      </c>
      <c r="AR68" s="46">
        <v>34</v>
      </c>
      <c r="AS68" s="46">
        <v>3544</v>
      </c>
      <c r="AT68" s="46">
        <v>36</v>
      </c>
      <c r="AU68" s="46">
        <v>2182</v>
      </c>
      <c r="AV68" s="46">
        <v>36</v>
      </c>
      <c r="AW68" s="46">
        <v>1786</v>
      </c>
      <c r="AX68" s="46">
        <v>39</v>
      </c>
      <c r="AY68" s="45">
        <v>1380</v>
      </c>
      <c r="AZ68" s="45">
        <v>154</v>
      </c>
      <c r="BB68" s="38">
        <f t="shared" si="2"/>
        <v>271672859</v>
      </c>
      <c r="BC68" s="35">
        <v>270347777</v>
      </c>
      <c r="BD68" s="35">
        <v>1045301</v>
      </c>
      <c r="BE68" s="35">
        <v>222614</v>
      </c>
      <c r="BF68" s="35">
        <v>31405</v>
      </c>
      <c r="BG68" s="35">
        <v>22187</v>
      </c>
      <c r="BH68" s="35">
        <v>216</v>
      </c>
      <c r="BI68" s="35">
        <v>3166</v>
      </c>
      <c r="BJ68" s="35">
        <v>193</v>
      </c>
      <c r="BL68" s="38">
        <f t="shared" si="3"/>
        <v>271672859</v>
      </c>
      <c r="BM68" s="35">
        <v>270347777</v>
      </c>
      <c r="BN68" s="35">
        <v>1045301</v>
      </c>
      <c r="BO68" s="35">
        <v>222614</v>
      </c>
      <c r="BP68" s="35">
        <v>31405</v>
      </c>
      <c r="BQ68" s="35">
        <v>22187</v>
      </c>
      <c r="BR68" s="35">
        <v>216</v>
      </c>
      <c r="BS68" s="35">
        <v>3166</v>
      </c>
      <c r="BT68" s="35">
        <v>193</v>
      </c>
    </row>
    <row r="69" spans="1:72" s="1" customFormat="1" x14ac:dyDescent="0.25">
      <c r="A69" s="31">
        <v>43465</v>
      </c>
      <c r="B69" s="38">
        <f t="shared" si="4"/>
        <v>275764037</v>
      </c>
      <c r="C69" s="35">
        <v>6128</v>
      </c>
      <c r="D69" s="35">
        <v>256</v>
      </c>
      <c r="E69" s="35">
        <v>4357492</v>
      </c>
      <c r="F69" s="35">
        <v>192533</v>
      </c>
      <c r="G69" s="35">
        <v>3156520</v>
      </c>
      <c r="H69" s="35">
        <v>178289</v>
      </c>
      <c r="I69" s="35">
        <v>115</v>
      </c>
      <c r="J69" s="35">
        <v>0</v>
      </c>
      <c r="K69" s="35">
        <v>267138193</v>
      </c>
      <c r="L69" s="35">
        <v>708738</v>
      </c>
      <c r="M69" s="35">
        <v>133</v>
      </c>
      <c r="N69" s="36">
        <v>0</v>
      </c>
      <c r="O69" s="35">
        <v>8454</v>
      </c>
      <c r="P69" s="35">
        <v>6</v>
      </c>
      <c r="Q69" s="35">
        <v>9978</v>
      </c>
      <c r="R69" s="35">
        <v>378</v>
      </c>
      <c r="S69" s="37">
        <v>156</v>
      </c>
      <c r="T69" s="35">
        <v>0</v>
      </c>
      <c r="U69" s="35">
        <v>6656</v>
      </c>
      <c r="V69" s="35">
        <v>12</v>
      </c>
      <c r="W69" s="32"/>
      <c r="X69" s="38">
        <f t="shared" ref="X69:X78" si="5">SUM(Y69:AZ69)</f>
        <v>275764037</v>
      </c>
      <c r="Y69" s="35">
        <v>269835175</v>
      </c>
      <c r="Z69" s="35">
        <v>787707</v>
      </c>
      <c r="AA69" s="35">
        <v>2256409</v>
      </c>
      <c r="AB69" s="35">
        <v>100432</v>
      </c>
      <c r="AC69" s="35">
        <v>1510236</v>
      </c>
      <c r="AD69" s="35">
        <v>93072</v>
      </c>
      <c r="AE69" s="35">
        <v>575969</v>
      </c>
      <c r="AF69" s="35">
        <v>42942</v>
      </c>
      <c r="AG69" s="35">
        <v>249068</v>
      </c>
      <c r="AH69" s="35">
        <v>24579</v>
      </c>
      <c r="AI69" s="35">
        <v>153054</v>
      </c>
      <c r="AJ69" s="35">
        <v>15593</v>
      </c>
      <c r="AK69" s="35">
        <v>78537</v>
      </c>
      <c r="AL69" s="35">
        <v>15491</v>
      </c>
      <c r="AM69" s="46">
        <v>9743</v>
      </c>
      <c r="AN69" s="46">
        <v>86</v>
      </c>
      <c r="AO69" s="46">
        <v>2403</v>
      </c>
      <c r="AP69" s="46">
        <v>22</v>
      </c>
      <c r="AQ69" s="46">
        <v>4404</v>
      </c>
      <c r="AR69" s="46">
        <v>38</v>
      </c>
      <c r="AS69" s="46">
        <v>3613</v>
      </c>
      <c r="AT69" s="46">
        <v>29</v>
      </c>
      <c r="AU69" s="46">
        <v>2134</v>
      </c>
      <c r="AV69" s="46">
        <v>34</v>
      </c>
      <c r="AW69" s="46">
        <v>1775</v>
      </c>
      <c r="AX69" s="46">
        <v>44</v>
      </c>
      <c r="AY69" s="45">
        <v>1305</v>
      </c>
      <c r="AZ69" s="45">
        <v>143</v>
      </c>
      <c r="BB69" s="38">
        <f t="shared" ref="BB69:BB80" si="6">SUM(BC69:BJ69)</f>
        <v>275764037</v>
      </c>
      <c r="BC69" s="35">
        <v>274426857</v>
      </c>
      <c r="BD69" s="35">
        <v>1048732</v>
      </c>
      <c r="BE69" s="35">
        <v>231591</v>
      </c>
      <c r="BF69" s="35">
        <v>31084</v>
      </c>
      <c r="BG69" s="35">
        <v>22297</v>
      </c>
      <c r="BH69" s="35">
        <v>209</v>
      </c>
      <c r="BI69" s="35">
        <v>3080</v>
      </c>
      <c r="BJ69" s="35">
        <v>187</v>
      </c>
      <c r="BL69" s="38">
        <f t="shared" ref="BL69:BL81" si="7">SUM(BM69:BT69)</f>
        <v>275764037</v>
      </c>
      <c r="BM69" s="35">
        <v>274426857</v>
      </c>
      <c r="BN69" s="35">
        <v>1048732</v>
      </c>
      <c r="BO69" s="35">
        <v>231591</v>
      </c>
      <c r="BP69" s="35">
        <v>31084</v>
      </c>
      <c r="BQ69" s="35">
        <v>22297</v>
      </c>
      <c r="BR69" s="35">
        <v>209</v>
      </c>
      <c r="BS69" s="35">
        <v>3080</v>
      </c>
      <c r="BT69" s="35">
        <v>187</v>
      </c>
    </row>
    <row r="70" spans="1:72" s="1" customFormat="1" x14ac:dyDescent="0.25">
      <c r="A70" s="31">
        <v>43496</v>
      </c>
      <c r="B70" s="38">
        <f t="shared" si="4"/>
        <v>279039521</v>
      </c>
      <c r="C70" s="35">
        <v>4898</v>
      </c>
      <c r="D70" s="35">
        <v>238</v>
      </c>
      <c r="E70" s="35">
        <v>4407579</v>
      </c>
      <c r="F70" s="35">
        <v>184122</v>
      </c>
      <c r="G70" s="35">
        <v>3137149</v>
      </c>
      <c r="H70" s="35">
        <v>178251</v>
      </c>
      <c r="I70" s="35">
        <v>108</v>
      </c>
      <c r="J70" s="35">
        <v>0</v>
      </c>
      <c r="K70" s="35">
        <v>270385052</v>
      </c>
      <c r="L70" s="35">
        <v>716143</v>
      </c>
      <c r="M70" s="35">
        <v>195</v>
      </c>
      <c r="N70" s="36">
        <v>0</v>
      </c>
      <c r="O70" s="35">
        <v>8607</v>
      </c>
      <c r="P70" s="35">
        <v>6</v>
      </c>
      <c r="Q70" s="35">
        <v>9996</v>
      </c>
      <c r="R70" s="35">
        <v>384</v>
      </c>
      <c r="S70" s="37">
        <v>151</v>
      </c>
      <c r="T70" s="35">
        <v>0</v>
      </c>
      <c r="U70" s="35">
        <v>6630</v>
      </c>
      <c r="V70" s="35">
        <v>12</v>
      </c>
      <c r="W70" s="32"/>
      <c r="X70" s="38">
        <f t="shared" si="5"/>
        <v>279039521</v>
      </c>
      <c r="Y70" s="35">
        <v>273189957</v>
      </c>
      <c r="Z70" s="35">
        <v>782871</v>
      </c>
      <c r="AA70" s="35">
        <v>2219900</v>
      </c>
      <c r="AB70" s="35">
        <v>101546</v>
      </c>
      <c r="AC70" s="35">
        <v>1485054</v>
      </c>
      <c r="AD70" s="35">
        <v>95378</v>
      </c>
      <c r="AE70" s="35">
        <v>564009</v>
      </c>
      <c r="AF70" s="35">
        <v>43130</v>
      </c>
      <c r="AG70" s="35">
        <v>247167</v>
      </c>
      <c r="AH70" s="35">
        <v>24632</v>
      </c>
      <c r="AI70" s="35">
        <v>151027</v>
      </c>
      <c r="AJ70" s="35">
        <v>15726</v>
      </c>
      <c r="AK70" s="35">
        <v>77672</v>
      </c>
      <c r="AL70" s="35">
        <v>15471</v>
      </c>
      <c r="AM70" s="46">
        <v>9901</v>
      </c>
      <c r="AN70" s="46">
        <v>86</v>
      </c>
      <c r="AO70" s="46">
        <v>2278</v>
      </c>
      <c r="AP70" s="46">
        <v>24</v>
      </c>
      <c r="AQ70" s="46">
        <v>4523</v>
      </c>
      <c r="AR70" s="46">
        <v>29</v>
      </c>
      <c r="AS70" s="46">
        <v>3665</v>
      </c>
      <c r="AT70" s="46">
        <v>40</v>
      </c>
      <c r="AU70" s="46">
        <v>2093</v>
      </c>
      <c r="AV70" s="46">
        <v>33</v>
      </c>
      <c r="AW70" s="46">
        <v>1808</v>
      </c>
      <c r="AX70" s="46">
        <v>44</v>
      </c>
      <c r="AY70" s="45">
        <v>1311</v>
      </c>
      <c r="AZ70" s="45">
        <v>146</v>
      </c>
      <c r="BB70" s="38">
        <f t="shared" si="6"/>
        <v>279039521</v>
      </c>
      <c r="BC70" s="35">
        <v>277706087</v>
      </c>
      <c r="BD70" s="35">
        <v>1047557</v>
      </c>
      <c r="BE70" s="35">
        <v>228699</v>
      </c>
      <c r="BF70" s="35">
        <v>31197</v>
      </c>
      <c r="BG70" s="35">
        <v>22460</v>
      </c>
      <c r="BH70" s="35">
        <v>212</v>
      </c>
      <c r="BI70" s="35">
        <v>3119</v>
      </c>
      <c r="BJ70" s="35">
        <v>190</v>
      </c>
      <c r="BL70" s="38">
        <f t="shared" si="7"/>
        <v>279039521</v>
      </c>
      <c r="BM70" s="35">
        <v>277706087</v>
      </c>
      <c r="BN70" s="35">
        <v>1047557</v>
      </c>
      <c r="BO70" s="35">
        <v>228699</v>
      </c>
      <c r="BP70" s="35">
        <v>31197</v>
      </c>
      <c r="BQ70" s="35">
        <v>22460</v>
      </c>
      <c r="BR70" s="35">
        <v>212</v>
      </c>
      <c r="BS70" s="35">
        <v>3119</v>
      </c>
      <c r="BT70" s="35">
        <v>190</v>
      </c>
    </row>
    <row r="71" spans="1:72" s="1" customFormat="1" x14ac:dyDescent="0.25">
      <c r="A71" s="31">
        <v>43524</v>
      </c>
      <c r="B71" s="38">
        <f t="shared" si="4"/>
        <v>280141473</v>
      </c>
      <c r="C71" s="35">
        <v>4813</v>
      </c>
      <c r="D71" s="35">
        <v>220</v>
      </c>
      <c r="E71" s="35">
        <v>4398457</v>
      </c>
      <c r="F71" s="35">
        <v>185300</v>
      </c>
      <c r="G71" s="35">
        <v>3244980</v>
      </c>
      <c r="H71" s="35">
        <v>178385</v>
      </c>
      <c r="I71" s="35">
        <v>118</v>
      </c>
      <c r="J71" s="35">
        <v>0</v>
      </c>
      <c r="K71" s="35">
        <v>271382056</v>
      </c>
      <c r="L71" s="35">
        <v>721084</v>
      </c>
      <c r="M71" s="35">
        <v>243</v>
      </c>
      <c r="N71" s="36">
        <v>0</v>
      </c>
      <c r="O71" s="35">
        <v>8489</v>
      </c>
      <c r="P71" s="35">
        <v>6</v>
      </c>
      <c r="Q71" s="35">
        <v>10033</v>
      </c>
      <c r="R71" s="35">
        <v>380</v>
      </c>
      <c r="S71" s="37">
        <v>195</v>
      </c>
      <c r="T71" s="35">
        <v>0</v>
      </c>
      <c r="U71" s="35">
        <v>6693</v>
      </c>
      <c r="V71" s="35">
        <v>21</v>
      </c>
      <c r="W71" s="32"/>
      <c r="X71" s="38">
        <f t="shared" si="5"/>
        <v>280141473</v>
      </c>
      <c r="Y71" s="35">
        <v>274287183</v>
      </c>
      <c r="Z71" s="35">
        <v>786932</v>
      </c>
      <c r="AA71" s="35">
        <v>2215203</v>
      </c>
      <c r="AB71" s="35">
        <v>101914</v>
      </c>
      <c r="AC71" s="35">
        <v>1486862</v>
      </c>
      <c r="AD71" s="35">
        <v>95890</v>
      </c>
      <c r="AE71" s="35">
        <v>563953</v>
      </c>
      <c r="AF71" s="35">
        <v>43859</v>
      </c>
      <c r="AG71" s="35">
        <v>247502</v>
      </c>
      <c r="AH71" s="35">
        <v>24896</v>
      </c>
      <c r="AI71" s="35">
        <v>151167</v>
      </c>
      <c r="AJ71" s="35">
        <v>15846</v>
      </c>
      <c r="AK71" s="35">
        <v>78554</v>
      </c>
      <c r="AL71" s="35">
        <v>15652</v>
      </c>
      <c r="AM71" s="46">
        <v>9948</v>
      </c>
      <c r="AN71" s="46">
        <v>95</v>
      </c>
      <c r="AO71" s="46">
        <v>2310</v>
      </c>
      <c r="AP71" s="46">
        <v>24</v>
      </c>
      <c r="AQ71" s="46">
        <v>4437</v>
      </c>
      <c r="AR71" s="46">
        <v>32</v>
      </c>
      <c r="AS71" s="46">
        <v>3625</v>
      </c>
      <c r="AT71" s="46">
        <v>39</v>
      </c>
      <c r="AU71" s="46">
        <v>2109</v>
      </c>
      <c r="AV71" s="46">
        <v>30</v>
      </c>
      <c r="AW71" s="46">
        <v>1783</v>
      </c>
      <c r="AX71" s="46">
        <v>44</v>
      </c>
      <c r="AY71" s="45">
        <v>1441</v>
      </c>
      <c r="AZ71" s="45">
        <v>143</v>
      </c>
      <c r="BB71" s="38">
        <f t="shared" si="6"/>
        <v>280141473</v>
      </c>
      <c r="BC71" s="35">
        <v>278800703</v>
      </c>
      <c r="BD71" s="35">
        <v>1053491</v>
      </c>
      <c r="BE71" s="35">
        <v>229721</v>
      </c>
      <c r="BF71" s="35">
        <v>31498</v>
      </c>
      <c r="BG71" s="35">
        <v>22429</v>
      </c>
      <c r="BH71" s="35">
        <v>220</v>
      </c>
      <c r="BI71" s="35">
        <v>3224</v>
      </c>
      <c r="BJ71" s="35">
        <v>187</v>
      </c>
      <c r="BL71" s="38">
        <f t="shared" si="7"/>
        <v>280141473</v>
      </c>
      <c r="BM71" s="35">
        <v>278800703</v>
      </c>
      <c r="BN71" s="35">
        <v>1053491</v>
      </c>
      <c r="BO71" s="35">
        <v>229721</v>
      </c>
      <c r="BP71" s="35">
        <v>31498</v>
      </c>
      <c r="BQ71" s="35">
        <v>22429</v>
      </c>
      <c r="BR71" s="35">
        <v>220</v>
      </c>
      <c r="BS71" s="35">
        <v>3224</v>
      </c>
      <c r="BT71" s="35">
        <v>187</v>
      </c>
    </row>
    <row r="72" spans="1:72" s="1" customFormat="1" x14ac:dyDescent="0.25">
      <c r="A72" s="31">
        <v>43555</v>
      </c>
      <c r="B72" s="38">
        <f t="shared" si="4"/>
        <v>282196591</v>
      </c>
      <c r="C72" s="35">
        <v>5183</v>
      </c>
      <c r="D72" s="35">
        <v>265</v>
      </c>
      <c r="E72" s="35">
        <v>4432965</v>
      </c>
      <c r="F72" s="35">
        <v>186897</v>
      </c>
      <c r="G72" s="35">
        <v>3277511</v>
      </c>
      <c r="H72" s="35">
        <v>177517</v>
      </c>
      <c r="I72" s="35">
        <v>124</v>
      </c>
      <c r="J72" s="35">
        <v>0</v>
      </c>
      <c r="K72" s="35">
        <v>273366118</v>
      </c>
      <c r="L72" s="35">
        <v>724295</v>
      </c>
      <c r="M72" s="35">
        <v>239</v>
      </c>
      <c r="N72" s="36">
        <v>0</v>
      </c>
      <c r="O72" s="35">
        <v>8242</v>
      </c>
      <c r="P72" s="35">
        <v>6</v>
      </c>
      <c r="Q72" s="35">
        <v>9960</v>
      </c>
      <c r="R72" s="35">
        <v>376</v>
      </c>
      <c r="S72" s="37">
        <v>235</v>
      </c>
      <c r="T72" s="35">
        <v>0</v>
      </c>
      <c r="U72" s="35">
        <v>6646</v>
      </c>
      <c r="V72" s="35">
        <v>12</v>
      </c>
      <c r="W72" s="32"/>
      <c r="X72" s="38">
        <f t="shared" si="5"/>
        <v>282196591</v>
      </c>
      <c r="Y72" s="35">
        <v>276331517</v>
      </c>
      <c r="Z72" s="35">
        <v>790193</v>
      </c>
      <c r="AA72" s="35">
        <v>2218778</v>
      </c>
      <c r="AB72" s="35">
        <v>102554</v>
      </c>
      <c r="AC72" s="35">
        <v>1489732</v>
      </c>
      <c r="AD72" s="35">
        <v>95352</v>
      </c>
      <c r="AE72" s="35">
        <v>564502</v>
      </c>
      <c r="AF72" s="35">
        <v>43978</v>
      </c>
      <c r="AG72" s="35">
        <v>246959</v>
      </c>
      <c r="AH72" s="35">
        <v>25273</v>
      </c>
      <c r="AI72" s="35">
        <v>151398</v>
      </c>
      <c r="AJ72" s="35">
        <v>15943</v>
      </c>
      <c r="AK72" s="35">
        <v>79015</v>
      </c>
      <c r="AL72" s="35">
        <v>15681</v>
      </c>
      <c r="AM72" s="46">
        <v>9901</v>
      </c>
      <c r="AN72" s="46">
        <v>82</v>
      </c>
      <c r="AO72" s="46">
        <v>2346</v>
      </c>
      <c r="AP72" s="46">
        <v>23</v>
      </c>
      <c r="AQ72" s="46">
        <v>4361</v>
      </c>
      <c r="AR72" s="46">
        <v>26</v>
      </c>
      <c r="AS72" s="46">
        <v>3561</v>
      </c>
      <c r="AT72" s="46">
        <v>40</v>
      </c>
      <c r="AU72" s="46">
        <v>2004</v>
      </c>
      <c r="AV72" s="46">
        <v>31</v>
      </c>
      <c r="AW72" s="46">
        <v>1706</v>
      </c>
      <c r="AX72" s="46">
        <v>42</v>
      </c>
      <c r="AY72" s="45">
        <v>1443</v>
      </c>
      <c r="AZ72" s="45">
        <v>150</v>
      </c>
      <c r="BB72" s="38">
        <f t="shared" si="6"/>
        <v>282196591</v>
      </c>
      <c r="BC72" s="35">
        <v>280851488</v>
      </c>
      <c r="BD72" s="35">
        <v>1057350</v>
      </c>
      <c r="BE72" s="35">
        <v>230413</v>
      </c>
      <c r="BF72" s="35">
        <v>31624</v>
      </c>
      <c r="BG72" s="35">
        <v>22173</v>
      </c>
      <c r="BH72" s="35">
        <v>202</v>
      </c>
      <c r="BI72" s="35">
        <v>3149</v>
      </c>
      <c r="BJ72" s="35">
        <v>192</v>
      </c>
      <c r="BL72" s="38">
        <f t="shared" si="7"/>
        <v>282196591</v>
      </c>
      <c r="BM72" s="35">
        <v>280851488</v>
      </c>
      <c r="BN72" s="35">
        <v>1057350</v>
      </c>
      <c r="BO72" s="35">
        <v>230413</v>
      </c>
      <c r="BP72" s="35">
        <v>31624</v>
      </c>
      <c r="BQ72" s="35">
        <v>22173</v>
      </c>
      <c r="BR72" s="35">
        <v>202</v>
      </c>
      <c r="BS72" s="35">
        <v>3149</v>
      </c>
      <c r="BT72" s="35">
        <v>192</v>
      </c>
    </row>
    <row r="73" spans="1:72" s="1" customFormat="1" x14ac:dyDescent="0.25">
      <c r="A73" s="31">
        <v>43585</v>
      </c>
      <c r="B73" s="38">
        <f t="shared" si="4"/>
        <v>284415400</v>
      </c>
      <c r="C73" s="35">
        <v>4737</v>
      </c>
      <c r="D73" s="35">
        <v>206</v>
      </c>
      <c r="E73" s="35">
        <v>4425631</v>
      </c>
      <c r="F73" s="35">
        <v>187768</v>
      </c>
      <c r="G73" s="35">
        <v>3314659</v>
      </c>
      <c r="H73" s="35">
        <v>177467</v>
      </c>
      <c r="I73" s="35">
        <v>110</v>
      </c>
      <c r="J73" s="35">
        <v>0</v>
      </c>
      <c r="K73" s="35">
        <v>275550319</v>
      </c>
      <c r="L73" s="35">
        <v>729250</v>
      </c>
      <c r="M73" s="35">
        <v>260</v>
      </c>
      <c r="N73" s="36">
        <v>0</v>
      </c>
      <c r="O73" s="35">
        <v>7745</v>
      </c>
      <c r="P73" s="35">
        <v>6</v>
      </c>
      <c r="Q73" s="35">
        <v>9994</v>
      </c>
      <c r="R73" s="35">
        <v>379</v>
      </c>
      <c r="S73" s="37">
        <v>187</v>
      </c>
      <c r="T73" s="35">
        <v>0</v>
      </c>
      <c r="U73" s="35">
        <v>6670</v>
      </c>
      <c r="V73" s="35">
        <v>12</v>
      </c>
      <c r="W73" s="32"/>
      <c r="X73" s="38">
        <f t="shared" si="5"/>
        <v>284415400</v>
      </c>
      <c r="Y73" s="35">
        <v>278554451</v>
      </c>
      <c r="Z73" s="35">
        <v>793603</v>
      </c>
      <c r="AA73" s="35">
        <v>2210568</v>
      </c>
      <c r="AB73" s="35">
        <v>103456</v>
      </c>
      <c r="AC73" s="35">
        <v>1487896</v>
      </c>
      <c r="AD73" s="35">
        <v>96671</v>
      </c>
      <c r="AE73" s="35">
        <v>565888</v>
      </c>
      <c r="AF73" s="35">
        <v>44231</v>
      </c>
      <c r="AG73" s="35">
        <v>246969</v>
      </c>
      <c r="AH73" s="35">
        <v>25092</v>
      </c>
      <c r="AI73" s="35">
        <v>150802</v>
      </c>
      <c r="AJ73" s="35">
        <v>15948</v>
      </c>
      <c r="AK73" s="35">
        <v>78882</v>
      </c>
      <c r="AL73" s="35">
        <v>15690</v>
      </c>
      <c r="AM73" s="46">
        <v>10002</v>
      </c>
      <c r="AN73" s="46">
        <v>90</v>
      </c>
      <c r="AO73" s="46">
        <v>2347</v>
      </c>
      <c r="AP73" s="46">
        <v>29</v>
      </c>
      <c r="AQ73" s="46">
        <v>4274</v>
      </c>
      <c r="AR73" s="46">
        <v>22</v>
      </c>
      <c r="AS73" s="46">
        <v>3333</v>
      </c>
      <c r="AT73" s="46">
        <v>38</v>
      </c>
      <c r="AU73" s="46">
        <v>1886</v>
      </c>
      <c r="AV73" s="46">
        <v>27</v>
      </c>
      <c r="AW73" s="46">
        <v>1627</v>
      </c>
      <c r="AX73" s="46">
        <v>45</v>
      </c>
      <c r="AY73" s="45">
        <v>1387</v>
      </c>
      <c r="AZ73" s="45">
        <v>146</v>
      </c>
      <c r="BB73" s="38">
        <f t="shared" si="6"/>
        <v>284415400</v>
      </c>
      <c r="BC73" s="35">
        <v>283065772</v>
      </c>
      <c r="BD73" s="35">
        <v>1063053</v>
      </c>
      <c r="BE73" s="35">
        <v>229684</v>
      </c>
      <c r="BF73" s="35">
        <v>31638</v>
      </c>
      <c r="BG73" s="35">
        <v>21842</v>
      </c>
      <c r="BH73" s="35">
        <v>206</v>
      </c>
      <c r="BI73" s="35">
        <v>3014</v>
      </c>
      <c r="BJ73" s="35">
        <v>191</v>
      </c>
      <c r="BL73" s="38">
        <f t="shared" si="7"/>
        <v>284415400</v>
      </c>
      <c r="BM73" s="35">
        <v>283065772</v>
      </c>
      <c r="BN73" s="35">
        <v>1063053</v>
      </c>
      <c r="BO73" s="35">
        <v>229684</v>
      </c>
      <c r="BP73" s="35">
        <v>31638</v>
      </c>
      <c r="BQ73" s="35">
        <v>21842</v>
      </c>
      <c r="BR73" s="35">
        <v>206</v>
      </c>
      <c r="BS73" s="35">
        <v>3014</v>
      </c>
      <c r="BT73" s="35">
        <v>191</v>
      </c>
    </row>
    <row r="74" spans="1:72" s="1" customFormat="1" x14ac:dyDescent="0.25">
      <c r="A74" s="31">
        <v>43616</v>
      </c>
      <c r="B74" s="38">
        <f t="shared" si="4"/>
        <v>287606232</v>
      </c>
      <c r="C74" s="35">
        <v>5856</v>
      </c>
      <c r="D74" s="35">
        <v>277</v>
      </c>
      <c r="E74" s="35">
        <v>4462329</v>
      </c>
      <c r="F74" s="35">
        <v>188275</v>
      </c>
      <c r="G74" s="35">
        <v>3341741</v>
      </c>
      <c r="H74" s="35">
        <v>177121</v>
      </c>
      <c r="I74" s="35">
        <v>80</v>
      </c>
      <c r="J74" s="35">
        <v>0</v>
      </c>
      <c r="K74" s="35">
        <v>278669247</v>
      </c>
      <c r="L74" s="35">
        <v>736801</v>
      </c>
      <c r="M74" s="35">
        <v>192</v>
      </c>
      <c r="N74" s="36">
        <v>0</v>
      </c>
      <c r="O74" s="35">
        <v>7050</v>
      </c>
      <c r="P74" s="35">
        <v>7</v>
      </c>
      <c r="Q74" s="35">
        <v>9985</v>
      </c>
      <c r="R74" s="35">
        <v>378</v>
      </c>
      <c r="S74" s="37">
        <v>201</v>
      </c>
      <c r="T74" s="35">
        <v>0</v>
      </c>
      <c r="U74" s="35">
        <v>6680</v>
      </c>
      <c r="V74" s="35">
        <v>12</v>
      </c>
      <c r="W74" s="32"/>
      <c r="X74" s="38">
        <f t="shared" si="5"/>
        <v>287606232</v>
      </c>
      <c r="Y74" s="35">
        <v>281622746</v>
      </c>
      <c r="Z74" s="35">
        <v>807078</v>
      </c>
      <c r="AA74" s="35">
        <v>2279533</v>
      </c>
      <c r="AB74" s="35">
        <v>101624</v>
      </c>
      <c r="AC74" s="35">
        <v>1528476</v>
      </c>
      <c r="AD74" s="35">
        <v>94677</v>
      </c>
      <c r="AE74" s="35">
        <v>572651</v>
      </c>
      <c r="AF74" s="35">
        <v>43309</v>
      </c>
      <c r="AG74" s="35">
        <v>247702</v>
      </c>
      <c r="AH74" s="35">
        <v>24724</v>
      </c>
      <c r="AI74" s="35">
        <v>149888</v>
      </c>
      <c r="AJ74" s="35">
        <v>15692</v>
      </c>
      <c r="AK74" s="35">
        <v>78257</v>
      </c>
      <c r="AL74" s="35">
        <v>15370</v>
      </c>
      <c r="AM74" s="46">
        <v>10202</v>
      </c>
      <c r="AN74" s="46">
        <v>86</v>
      </c>
      <c r="AO74" s="46">
        <v>2226</v>
      </c>
      <c r="AP74" s="46">
        <v>31</v>
      </c>
      <c r="AQ74" s="46">
        <v>4046</v>
      </c>
      <c r="AR74" s="46">
        <v>24</v>
      </c>
      <c r="AS74" s="46">
        <v>3055</v>
      </c>
      <c r="AT74" s="46">
        <v>31</v>
      </c>
      <c r="AU74" s="46">
        <v>1860</v>
      </c>
      <c r="AV74" s="46">
        <v>29</v>
      </c>
      <c r="AW74" s="46">
        <v>1415</v>
      </c>
      <c r="AX74" s="46">
        <v>46</v>
      </c>
      <c r="AY74" s="45">
        <v>1304</v>
      </c>
      <c r="AZ74" s="45">
        <v>150</v>
      </c>
      <c r="BB74" s="38">
        <f t="shared" si="6"/>
        <v>287606232</v>
      </c>
      <c r="BC74" s="35">
        <v>286251108</v>
      </c>
      <c r="BD74" s="35">
        <v>1071412</v>
      </c>
      <c r="BE74" s="35">
        <v>228145</v>
      </c>
      <c r="BF74" s="35">
        <v>31062</v>
      </c>
      <c r="BG74" s="35">
        <v>21389</v>
      </c>
      <c r="BH74" s="35">
        <v>201</v>
      </c>
      <c r="BI74" s="35">
        <v>2719</v>
      </c>
      <c r="BJ74" s="35">
        <v>196</v>
      </c>
      <c r="BL74" s="38">
        <f t="shared" si="7"/>
        <v>287606232</v>
      </c>
      <c r="BM74" s="35">
        <v>286251108</v>
      </c>
      <c r="BN74" s="35">
        <v>1071412</v>
      </c>
      <c r="BO74" s="35">
        <v>228145</v>
      </c>
      <c r="BP74" s="35">
        <v>31062</v>
      </c>
      <c r="BQ74" s="35">
        <v>21389</v>
      </c>
      <c r="BR74" s="35">
        <v>201</v>
      </c>
      <c r="BS74" s="35">
        <v>2719</v>
      </c>
      <c r="BT74" s="35">
        <v>196</v>
      </c>
    </row>
    <row r="75" spans="1:72" s="1" customFormat="1" x14ac:dyDescent="0.25">
      <c r="A75" s="31">
        <v>43646</v>
      </c>
      <c r="B75" s="38">
        <f t="shared" si="4"/>
        <v>289083522</v>
      </c>
      <c r="C75" s="35">
        <v>5109</v>
      </c>
      <c r="D75" s="35">
        <v>272</v>
      </c>
      <c r="E75" s="35">
        <v>4503955</v>
      </c>
      <c r="F75" s="35">
        <v>188576</v>
      </c>
      <c r="G75" s="35">
        <v>3354683</v>
      </c>
      <c r="H75" s="35">
        <v>176374</v>
      </c>
      <c r="I75" s="35">
        <v>54</v>
      </c>
      <c r="J75" s="35">
        <v>0</v>
      </c>
      <c r="K75" s="35">
        <v>280082714</v>
      </c>
      <c r="L75" s="35">
        <v>747031</v>
      </c>
      <c r="M75" s="35">
        <v>319</v>
      </c>
      <c r="N75" s="36">
        <v>0</v>
      </c>
      <c r="O75" s="35">
        <v>7142</v>
      </c>
      <c r="P75" s="35">
        <v>6</v>
      </c>
      <c r="Q75" s="35">
        <v>9989</v>
      </c>
      <c r="R75" s="35">
        <v>378</v>
      </c>
      <c r="S75" s="37">
        <v>235</v>
      </c>
      <c r="T75" s="35">
        <v>0</v>
      </c>
      <c r="U75" s="35">
        <v>6673</v>
      </c>
      <c r="V75" s="35">
        <v>12</v>
      </c>
      <c r="W75" s="32"/>
      <c r="X75" s="38">
        <f t="shared" si="5"/>
        <v>289083522</v>
      </c>
      <c r="Y75" s="35">
        <v>283043875</v>
      </c>
      <c r="Z75" s="35">
        <v>811797</v>
      </c>
      <c r="AA75" s="35">
        <v>2281760</v>
      </c>
      <c r="AB75" s="35">
        <v>101840</v>
      </c>
      <c r="AC75" s="35">
        <v>1543360</v>
      </c>
      <c r="AD75" s="35">
        <v>96130</v>
      </c>
      <c r="AE75" s="35">
        <v>586005</v>
      </c>
      <c r="AF75" s="35">
        <v>44561</v>
      </c>
      <c r="AG75" s="35">
        <v>256196</v>
      </c>
      <c r="AH75" s="35">
        <v>25614</v>
      </c>
      <c r="AI75" s="35">
        <v>155040</v>
      </c>
      <c r="AJ75" s="35">
        <v>16434</v>
      </c>
      <c r="AK75" s="35">
        <v>80279</v>
      </c>
      <c r="AL75" s="35">
        <v>15877</v>
      </c>
      <c r="AM75" s="46">
        <v>9958</v>
      </c>
      <c r="AN75" s="46">
        <v>84</v>
      </c>
      <c r="AO75" s="46">
        <v>2189</v>
      </c>
      <c r="AP75" s="46">
        <v>27</v>
      </c>
      <c r="AQ75" s="46">
        <v>4085</v>
      </c>
      <c r="AR75" s="46">
        <v>30</v>
      </c>
      <c r="AS75" s="46">
        <v>3144</v>
      </c>
      <c r="AT75" s="46">
        <v>34</v>
      </c>
      <c r="AU75" s="46">
        <v>1914</v>
      </c>
      <c r="AV75" s="46">
        <v>24</v>
      </c>
      <c r="AW75" s="46">
        <v>1544</v>
      </c>
      <c r="AX75" s="46">
        <v>51</v>
      </c>
      <c r="AY75" s="45">
        <v>1524</v>
      </c>
      <c r="AZ75" s="45">
        <v>146</v>
      </c>
      <c r="BB75" s="38">
        <f t="shared" si="6"/>
        <v>289083522</v>
      </c>
      <c r="BC75" s="35">
        <v>287711196</v>
      </c>
      <c r="BD75" s="35">
        <v>1079942</v>
      </c>
      <c r="BE75" s="35">
        <v>235319</v>
      </c>
      <c r="BF75" s="35">
        <v>32311</v>
      </c>
      <c r="BG75" s="35">
        <v>21290</v>
      </c>
      <c r="BH75" s="35">
        <v>199</v>
      </c>
      <c r="BI75" s="35">
        <v>3068</v>
      </c>
      <c r="BJ75" s="35">
        <v>197</v>
      </c>
      <c r="BL75" s="38">
        <f t="shared" si="7"/>
        <v>289083522</v>
      </c>
      <c r="BM75" s="35">
        <v>287711196</v>
      </c>
      <c r="BN75" s="35">
        <v>1079942</v>
      </c>
      <c r="BO75" s="35">
        <v>235319</v>
      </c>
      <c r="BP75" s="35">
        <v>32311</v>
      </c>
      <c r="BQ75" s="35">
        <v>21290</v>
      </c>
      <c r="BR75" s="35">
        <v>199</v>
      </c>
      <c r="BS75" s="35">
        <v>3068</v>
      </c>
      <c r="BT75" s="35">
        <v>197</v>
      </c>
    </row>
    <row r="76" spans="1:72" s="1" customFormat="1" x14ac:dyDescent="0.25">
      <c r="A76" s="31">
        <v>43677</v>
      </c>
      <c r="B76" s="38">
        <f t="shared" si="4"/>
        <v>291306075</v>
      </c>
      <c r="C76" s="35">
        <v>4827</v>
      </c>
      <c r="D76" s="35">
        <v>264</v>
      </c>
      <c r="E76" s="35">
        <v>4555739</v>
      </c>
      <c r="F76" s="35">
        <v>191182</v>
      </c>
      <c r="G76" s="35">
        <v>3373608</v>
      </c>
      <c r="H76" s="35">
        <v>176729</v>
      </c>
      <c r="I76" s="35">
        <v>53</v>
      </c>
      <c r="J76" s="35">
        <v>0</v>
      </c>
      <c r="K76" s="35">
        <v>282212974</v>
      </c>
      <c r="L76" s="35">
        <v>765822</v>
      </c>
      <c r="M76" s="35">
        <v>337</v>
      </c>
      <c r="N76" s="36">
        <v>0</v>
      </c>
      <c r="O76" s="35">
        <v>7308</v>
      </c>
      <c r="P76" s="35">
        <v>6</v>
      </c>
      <c r="Q76" s="35">
        <v>9928</v>
      </c>
      <c r="R76" s="35">
        <v>380</v>
      </c>
      <c r="S76" s="37">
        <v>225</v>
      </c>
      <c r="T76" s="35">
        <v>0</v>
      </c>
      <c r="U76" s="35">
        <v>6680</v>
      </c>
      <c r="V76" s="35">
        <v>13</v>
      </c>
      <c r="W76" s="32"/>
      <c r="X76" s="38">
        <f t="shared" si="5"/>
        <v>291306075</v>
      </c>
      <c r="Y76" s="35">
        <v>285213656</v>
      </c>
      <c r="Z76" s="35">
        <v>828783</v>
      </c>
      <c r="AA76" s="35">
        <v>2292465</v>
      </c>
      <c r="AB76" s="35">
        <v>103959</v>
      </c>
      <c r="AC76" s="35">
        <v>1555235</v>
      </c>
      <c r="AD76" s="35">
        <v>98248</v>
      </c>
      <c r="AE76" s="35">
        <v>590130</v>
      </c>
      <c r="AF76" s="35">
        <v>45011</v>
      </c>
      <c r="AG76" s="35">
        <v>258307</v>
      </c>
      <c r="AH76" s="35">
        <v>25634</v>
      </c>
      <c r="AI76" s="35">
        <v>156071</v>
      </c>
      <c r="AJ76" s="35">
        <v>16452</v>
      </c>
      <c r="AK76" s="35">
        <v>81337</v>
      </c>
      <c r="AL76" s="35">
        <v>15910</v>
      </c>
      <c r="AM76" s="46">
        <v>9819</v>
      </c>
      <c r="AN76" s="46">
        <v>91</v>
      </c>
      <c r="AO76" s="46">
        <v>2141</v>
      </c>
      <c r="AP76" s="46">
        <v>29</v>
      </c>
      <c r="AQ76" s="46">
        <v>4084</v>
      </c>
      <c r="AR76" s="46">
        <v>32</v>
      </c>
      <c r="AS76" s="46">
        <v>3206</v>
      </c>
      <c r="AT76" s="46">
        <v>33</v>
      </c>
      <c r="AU76" s="46">
        <v>2007</v>
      </c>
      <c r="AV76" s="46">
        <v>28</v>
      </c>
      <c r="AW76" s="46">
        <v>1659</v>
      </c>
      <c r="AX76" s="46">
        <v>48</v>
      </c>
      <c r="AY76" s="45">
        <v>1562</v>
      </c>
      <c r="AZ76" s="45">
        <v>138</v>
      </c>
      <c r="BB76" s="38">
        <f t="shared" si="6"/>
        <v>291306075</v>
      </c>
      <c r="BC76" s="35">
        <v>289909793</v>
      </c>
      <c r="BD76" s="35">
        <v>1101635</v>
      </c>
      <c r="BE76" s="35">
        <v>237408</v>
      </c>
      <c r="BF76" s="35">
        <v>32362</v>
      </c>
      <c r="BG76" s="35">
        <v>21257</v>
      </c>
      <c r="BH76" s="35">
        <v>213</v>
      </c>
      <c r="BI76" s="35">
        <v>3221</v>
      </c>
      <c r="BJ76" s="35">
        <v>186</v>
      </c>
      <c r="BL76" s="38">
        <f t="shared" si="7"/>
        <v>291306075</v>
      </c>
      <c r="BM76" s="35">
        <v>289909793</v>
      </c>
      <c r="BN76" s="35">
        <v>1101635</v>
      </c>
      <c r="BO76" s="35">
        <v>237408</v>
      </c>
      <c r="BP76" s="35">
        <v>32362</v>
      </c>
      <c r="BQ76" s="35">
        <v>21257</v>
      </c>
      <c r="BR76" s="35">
        <v>213</v>
      </c>
      <c r="BS76" s="35">
        <v>3221</v>
      </c>
      <c r="BT76" s="35">
        <v>186</v>
      </c>
    </row>
    <row r="77" spans="1:72" s="1" customFormat="1" x14ac:dyDescent="0.25">
      <c r="A77" s="132" t="s">
        <v>22</v>
      </c>
      <c r="B77" s="38">
        <f t="shared" si="4"/>
        <v>292960624</v>
      </c>
      <c r="C77" s="35">
        <v>5014</v>
      </c>
      <c r="D77" s="35">
        <v>270</v>
      </c>
      <c r="E77" s="35">
        <v>4566071</v>
      </c>
      <c r="F77" s="35">
        <v>192942</v>
      </c>
      <c r="G77" s="35">
        <v>3499746</v>
      </c>
      <c r="H77" s="35">
        <v>176851</v>
      </c>
      <c r="I77" s="35">
        <v>48</v>
      </c>
      <c r="J77" s="35">
        <v>0</v>
      </c>
      <c r="K77" s="35">
        <v>283719123</v>
      </c>
      <c r="L77" s="35">
        <v>775621</v>
      </c>
      <c r="M77" s="35">
        <v>280</v>
      </c>
      <c r="N77" s="36">
        <v>0</v>
      </c>
      <c r="O77" s="35">
        <v>7436</v>
      </c>
      <c r="P77" s="35">
        <v>6</v>
      </c>
      <c r="Q77" s="35">
        <v>9936</v>
      </c>
      <c r="R77" s="35">
        <v>378</v>
      </c>
      <c r="S77" s="37">
        <v>227</v>
      </c>
      <c r="T77" s="35">
        <v>0</v>
      </c>
      <c r="U77" s="35">
        <v>6661</v>
      </c>
      <c r="V77" s="35">
        <v>14</v>
      </c>
      <c r="W77" s="32"/>
      <c r="X77" s="38">
        <f t="shared" si="5"/>
        <v>292960624</v>
      </c>
      <c r="Y77" s="35">
        <v>286839231</v>
      </c>
      <c r="Z77" s="35">
        <v>838773</v>
      </c>
      <c r="AA77" s="35">
        <v>2303006</v>
      </c>
      <c r="AB77" s="35">
        <v>104248</v>
      </c>
      <c r="AC77" s="35">
        <v>1560521</v>
      </c>
      <c r="AD77" s="35">
        <v>98233</v>
      </c>
      <c r="AE77" s="35">
        <v>590023</v>
      </c>
      <c r="AF77" s="35">
        <v>45598</v>
      </c>
      <c r="AG77" s="35">
        <v>259186</v>
      </c>
      <c r="AH77" s="35">
        <v>26165</v>
      </c>
      <c r="AI77" s="35">
        <v>156106</v>
      </c>
      <c r="AJ77" s="35">
        <v>16551</v>
      </c>
      <c r="AK77" s="35">
        <v>81929</v>
      </c>
      <c r="AL77" s="35">
        <v>16116</v>
      </c>
      <c r="AM77" s="46">
        <v>9794</v>
      </c>
      <c r="AN77" s="46">
        <v>82</v>
      </c>
      <c r="AO77" s="46">
        <v>2167</v>
      </c>
      <c r="AP77" s="46">
        <v>23</v>
      </c>
      <c r="AQ77" s="46">
        <v>4066</v>
      </c>
      <c r="AR77" s="46">
        <v>28</v>
      </c>
      <c r="AS77" s="46">
        <v>3242</v>
      </c>
      <c r="AT77" s="46">
        <v>35</v>
      </c>
      <c r="AU77" s="46">
        <v>2027</v>
      </c>
      <c r="AV77" s="46">
        <v>23</v>
      </c>
      <c r="AW77" s="46">
        <v>1710</v>
      </c>
      <c r="AX77" s="46">
        <v>53</v>
      </c>
      <c r="AY77" s="45">
        <v>1534</v>
      </c>
      <c r="AZ77" s="45">
        <v>154</v>
      </c>
      <c r="BB77" s="38">
        <f t="shared" si="6"/>
        <v>292960624</v>
      </c>
      <c r="BC77" s="35">
        <v>291551967</v>
      </c>
      <c r="BD77" s="35">
        <v>1113017</v>
      </c>
      <c r="BE77" s="35">
        <v>238035</v>
      </c>
      <c r="BF77" s="35">
        <v>32667</v>
      </c>
      <c r="BG77" s="35">
        <v>21296</v>
      </c>
      <c r="BH77" s="35">
        <v>191</v>
      </c>
      <c r="BI77" s="35">
        <v>3244</v>
      </c>
      <c r="BJ77" s="35">
        <v>207</v>
      </c>
      <c r="BL77" s="38">
        <f t="shared" si="7"/>
        <v>292960624</v>
      </c>
      <c r="BM77" s="35">
        <v>291551967</v>
      </c>
      <c r="BN77" s="35">
        <v>1113017</v>
      </c>
      <c r="BO77" s="35">
        <v>238035</v>
      </c>
      <c r="BP77" s="35">
        <v>32667</v>
      </c>
      <c r="BQ77" s="35">
        <v>21296</v>
      </c>
      <c r="BR77" s="35">
        <v>191</v>
      </c>
      <c r="BS77" s="35">
        <v>3244</v>
      </c>
      <c r="BT77" s="35">
        <v>207</v>
      </c>
    </row>
    <row r="78" spans="1:72" s="1" customFormat="1" x14ac:dyDescent="0.25">
      <c r="A78" s="132">
        <f>EOMONTH(A77,1)</f>
        <v>44104</v>
      </c>
      <c r="B78" s="38">
        <f>SUM(C78:V78)</f>
        <v>295024628</v>
      </c>
      <c r="C78" s="35">
        <v>5106</v>
      </c>
      <c r="D78" s="35">
        <v>281</v>
      </c>
      <c r="E78" s="35">
        <v>4592372</v>
      </c>
      <c r="F78" s="35">
        <v>166262</v>
      </c>
      <c r="G78" s="35">
        <v>3414177</v>
      </c>
      <c r="H78" s="35">
        <v>177268</v>
      </c>
      <c r="I78" s="35">
        <v>55</v>
      </c>
      <c r="J78" s="35">
        <v>0</v>
      </c>
      <c r="K78" s="35">
        <v>285854723</v>
      </c>
      <c r="L78" s="35">
        <v>789274</v>
      </c>
      <c r="M78" s="35">
        <v>305</v>
      </c>
      <c r="N78" s="36">
        <v>0</v>
      </c>
      <c r="O78" s="35">
        <v>7570</v>
      </c>
      <c r="P78" s="35">
        <v>5</v>
      </c>
      <c r="Q78" s="35">
        <v>9924</v>
      </c>
      <c r="R78" s="35">
        <v>382</v>
      </c>
      <c r="S78" s="37">
        <v>258</v>
      </c>
      <c r="T78" s="35">
        <v>0</v>
      </c>
      <c r="U78" s="35">
        <v>6652</v>
      </c>
      <c r="V78" s="35">
        <v>14</v>
      </c>
      <c r="W78" s="32"/>
      <c r="X78" s="38">
        <f t="shared" si="5"/>
        <v>295024628</v>
      </c>
      <c r="Y78" s="35">
        <v>288911369</v>
      </c>
      <c r="Z78" s="35">
        <v>822934</v>
      </c>
      <c r="AA78" s="35">
        <v>2303120</v>
      </c>
      <c r="AB78" s="35">
        <v>105963</v>
      </c>
      <c r="AC78" s="35">
        <v>1559569</v>
      </c>
      <c r="AD78" s="35">
        <v>99276</v>
      </c>
      <c r="AE78" s="35">
        <v>591889</v>
      </c>
      <c r="AF78" s="35">
        <v>45718</v>
      </c>
      <c r="AG78" s="35">
        <v>259829</v>
      </c>
      <c r="AH78" s="35">
        <v>26387</v>
      </c>
      <c r="AI78" s="35">
        <v>158209</v>
      </c>
      <c r="AJ78" s="35">
        <v>16670</v>
      </c>
      <c r="AK78" s="35">
        <v>82448</v>
      </c>
      <c r="AL78" s="35">
        <v>16137</v>
      </c>
      <c r="AM78" s="46">
        <v>9727</v>
      </c>
      <c r="AN78" s="46">
        <v>90</v>
      </c>
      <c r="AO78" s="46">
        <v>2086</v>
      </c>
      <c r="AP78" s="46">
        <v>25</v>
      </c>
      <c r="AQ78" s="46">
        <v>4095</v>
      </c>
      <c r="AR78" s="46">
        <v>35</v>
      </c>
      <c r="AS78" s="46">
        <v>3336</v>
      </c>
      <c r="AT78" s="46">
        <v>36</v>
      </c>
      <c r="AU78" s="46">
        <v>2107</v>
      </c>
      <c r="AV78" s="46">
        <v>27</v>
      </c>
      <c r="AW78" s="46">
        <v>1738</v>
      </c>
      <c r="AX78" s="46">
        <v>40</v>
      </c>
      <c r="AY78" s="45">
        <v>1620</v>
      </c>
      <c r="AZ78" s="45">
        <v>148</v>
      </c>
      <c r="BB78" s="38">
        <f t="shared" si="6"/>
        <v>295024628</v>
      </c>
      <c r="BC78" s="35">
        <v>293625776</v>
      </c>
      <c r="BD78" s="35">
        <v>1100278</v>
      </c>
      <c r="BE78" s="35">
        <v>240657</v>
      </c>
      <c r="BF78" s="35">
        <v>32807</v>
      </c>
      <c r="BG78" s="35">
        <v>21351</v>
      </c>
      <c r="BH78" s="35">
        <v>213</v>
      </c>
      <c r="BI78" s="35">
        <v>3358</v>
      </c>
      <c r="BJ78" s="35">
        <v>188</v>
      </c>
      <c r="BL78" s="38">
        <f t="shared" si="7"/>
        <v>295024628</v>
      </c>
      <c r="BM78" s="35">
        <f>BC78</f>
        <v>293625776</v>
      </c>
      <c r="BN78" s="35">
        <f t="shared" ref="BN78" si="8">BD78</f>
        <v>1100278</v>
      </c>
      <c r="BO78" s="35">
        <f t="shared" ref="BO78" si="9">BE78</f>
        <v>240657</v>
      </c>
      <c r="BP78" s="35">
        <f t="shared" ref="BP78" si="10">BF78</f>
        <v>32807</v>
      </c>
      <c r="BQ78" s="35">
        <f>BG78</f>
        <v>21351</v>
      </c>
      <c r="BR78" s="35">
        <f t="shared" ref="BR78" si="11">BH78</f>
        <v>213</v>
      </c>
      <c r="BS78" s="35">
        <f t="shared" ref="BS78" si="12">BI78</f>
        <v>3358</v>
      </c>
      <c r="BT78" s="35">
        <f t="shared" ref="BT78" si="13">BJ78</f>
        <v>188</v>
      </c>
    </row>
    <row r="79" spans="1:72" x14ac:dyDescent="0.25">
      <c r="A79" s="2">
        <f>EOMONTH(A78,1)</f>
        <v>44135</v>
      </c>
      <c r="B79" s="38">
        <f>SUM(C79:V79)</f>
        <v>297285549</v>
      </c>
      <c r="C79" s="35">
        <v>5039</v>
      </c>
      <c r="D79" s="35">
        <v>249</v>
      </c>
      <c r="E79" s="35">
        <v>4621035</v>
      </c>
      <c r="F79" s="35">
        <v>166079</v>
      </c>
      <c r="G79" s="35">
        <v>3434572</v>
      </c>
      <c r="H79" s="35">
        <v>177590</v>
      </c>
      <c r="I79" s="35">
        <v>46</v>
      </c>
      <c r="J79" s="35">
        <v>0</v>
      </c>
      <c r="K79" s="35">
        <v>288051971</v>
      </c>
      <c r="L79" s="35">
        <v>803515</v>
      </c>
      <c r="M79" s="35">
        <v>430</v>
      </c>
      <c r="N79" s="36">
        <v>0</v>
      </c>
      <c r="O79" s="35">
        <v>7765</v>
      </c>
      <c r="P79" s="35">
        <v>5</v>
      </c>
      <c r="Q79" s="35">
        <v>9951</v>
      </c>
      <c r="R79" s="35">
        <v>384</v>
      </c>
      <c r="S79" s="37">
        <v>238</v>
      </c>
      <c r="T79" s="35">
        <v>0</v>
      </c>
      <c r="U79" s="35">
        <v>6667</v>
      </c>
      <c r="V79" s="35">
        <v>13</v>
      </c>
      <c r="X79" s="38">
        <f>SUM(Y79:AZ79)</f>
        <v>297285549</v>
      </c>
      <c r="Y79" s="35">
        <v>291129482</v>
      </c>
      <c r="Z79" s="35">
        <v>838709</v>
      </c>
      <c r="AA79" s="35">
        <v>2317014</v>
      </c>
      <c r="AB79" s="35">
        <v>105762</v>
      </c>
      <c r="AC79" s="35">
        <v>1566554</v>
      </c>
      <c r="AD79" s="35">
        <v>99130</v>
      </c>
      <c r="AE79" s="35">
        <v>596968</v>
      </c>
      <c r="AF79" s="35">
        <v>45251</v>
      </c>
      <c r="AG79" s="35">
        <v>261629</v>
      </c>
      <c r="AH79" s="35">
        <v>26006</v>
      </c>
      <c r="AI79" s="35">
        <v>158114</v>
      </c>
      <c r="AJ79" s="35">
        <v>16450</v>
      </c>
      <c r="AK79" s="35">
        <v>82902</v>
      </c>
      <c r="AL79" s="35">
        <v>16125</v>
      </c>
      <c r="AM79" s="46">
        <v>9762</v>
      </c>
      <c r="AN79" s="46">
        <v>94</v>
      </c>
      <c r="AO79" s="46">
        <v>2084</v>
      </c>
      <c r="AP79" s="46">
        <v>28</v>
      </c>
      <c r="AQ79" s="46">
        <v>4220</v>
      </c>
      <c r="AR79" s="46">
        <v>30</v>
      </c>
      <c r="AS79" s="46">
        <v>3428</v>
      </c>
      <c r="AT79" s="46">
        <v>37</v>
      </c>
      <c r="AU79" s="46">
        <v>2099</v>
      </c>
      <c r="AV79" s="46">
        <v>24</v>
      </c>
      <c r="AW79" s="46">
        <v>1736</v>
      </c>
      <c r="AX79" s="46">
        <v>50</v>
      </c>
      <c r="AY79" s="45">
        <v>1722</v>
      </c>
      <c r="AZ79" s="45">
        <v>139</v>
      </c>
      <c r="BB79" s="38">
        <f t="shared" si="6"/>
        <v>297285549</v>
      </c>
      <c r="BC79" s="35">
        <v>295871647</v>
      </c>
      <c r="BD79" s="35">
        <v>1114858</v>
      </c>
      <c r="BE79" s="35">
        <v>241016</v>
      </c>
      <c r="BF79" s="35">
        <v>32575</v>
      </c>
      <c r="BG79" s="35">
        <v>21593</v>
      </c>
      <c r="BH79" s="35">
        <v>213</v>
      </c>
      <c r="BI79" s="35">
        <v>3458</v>
      </c>
      <c r="BJ79" s="35">
        <v>189</v>
      </c>
      <c r="BL79" s="38">
        <f t="shared" si="7"/>
        <v>297285549</v>
      </c>
      <c r="BM79" s="35">
        <f>BC79</f>
        <v>295871647</v>
      </c>
      <c r="BN79" s="35">
        <f t="shared" ref="BN79:BP79" si="14">BD79</f>
        <v>1114858</v>
      </c>
      <c r="BO79" s="35">
        <f t="shared" si="14"/>
        <v>241016</v>
      </c>
      <c r="BP79" s="35">
        <f t="shared" si="14"/>
        <v>32575</v>
      </c>
      <c r="BQ79" s="35">
        <f>BG79</f>
        <v>21593</v>
      </c>
      <c r="BR79" s="35">
        <f t="shared" ref="BR79" si="15">BH79</f>
        <v>213</v>
      </c>
      <c r="BS79" s="35">
        <f t="shared" ref="BS79" si="16">BI79</f>
        <v>3458</v>
      </c>
      <c r="BT79" s="35">
        <f t="shared" ref="BT79" si="17">BJ79</f>
        <v>189</v>
      </c>
    </row>
    <row r="80" spans="1:72" x14ac:dyDescent="0.25">
      <c r="A80" s="2">
        <f>EOMONTH(A79,1)</f>
        <v>44165</v>
      </c>
      <c r="B80" s="38">
        <f>SUM(C80:V80)</f>
        <v>301586727</v>
      </c>
      <c r="C80" s="35">
        <v>5130</v>
      </c>
      <c r="D80" s="35">
        <v>261</v>
      </c>
      <c r="E80" s="35">
        <v>4628410</v>
      </c>
      <c r="F80" s="35">
        <v>165635</v>
      </c>
      <c r="G80" s="35">
        <v>3456679</v>
      </c>
      <c r="H80" s="35">
        <v>177571</v>
      </c>
      <c r="I80" s="35">
        <v>43</v>
      </c>
      <c r="J80" s="35">
        <v>0</v>
      </c>
      <c r="K80" s="35">
        <v>292314023</v>
      </c>
      <c r="L80" s="35">
        <v>813265</v>
      </c>
      <c r="M80" s="35">
        <v>306</v>
      </c>
      <c r="N80" s="36" t="s">
        <v>20</v>
      </c>
      <c r="O80" s="35">
        <v>7793</v>
      </c>
      <c r="P80" s="35">
        <v>6</v>
      </c>
      <c r="Q80" s="35">
        <v>10077</v>
      </c>
      <c r="R80" s="35">
        <v>391</v>
      </c>
      <c r="S80" s="37">
        <v>246</v>
      </c>
      <c r="T80" s="35">
        <v>0</v>
      </c>
      <c r="U80" s="35">
        <v>6883</v>
      </c>
      <c r="V80" s="35">
        <v>8</v>
      </c>
      <c r="X80" s="38">
        <f>SUM(Y80:AZ80)</f>
        <v>301586727</v>
      </c>
      <c r="Y80" s="35">
        <v>295379378</v>
      </c>
      <c r="Z80" s="35">
        <v>849618</v>
      </c>
      <c r="AA80" s="35">
        <v>2332856</v>
      </c>
      <c r="AB80" s="35">
        <v>105054</v>
      </c>
      <c r="AC80" s="35">
        <v>1584212</v>
      </c>
      <c r="AD80" s="35">
        <v>99437</v>
      </c>
      <c r="AE80" s="35">
        <v>602388</v>
      </c>
      <c r="AF80" s="35">
        <v>44739</v>
      </c>
      <c r="AG80" s="35">
        <v>262053</v>
      </c>
      <c r="AH80" s="35">
        <v>25700</v>
      </c>
      <c r="AI80" s="35">
        <v>159068</v>
      </c>
      <c r="AJ80" s="35">
        <v>16317</v>
      </c>
      <c r="AK80" s="35">
        <v>84330</v>
      </c>
      <c r="AL80" s="35">
        <v>15867</v>
      </c>
      <c r="AM80" s="46">
        <v>9862</v>
      </c>
      <c r="AN80" s="46">
        <v>88</v>
      </c>
      <c r="AO80" s="46">
        <v>2111</v>
      </c>
      <c r="AP80" s="46">
        <v>24</v>
      </c>
      <c r="AQ80" s="46">
        <v>4177</v>
      </c>
      <c r="AR80" s="46">
        <v>30</v>
      </c>
      <c r="AS80" s="46">
        <v>3486</v>
      </c>
      <c r="AT80" s="46">
        <v>36</v>
      </c>
      <c r="AU80" s="46">
        <v>2194</v>
      </c>
      <c r="AV80" s="46">
        <v>32</v>
      </c>
      <c r="AW80" s="46">
        <v>1853</v>
      </c>
      <c r="AX80" s="46">
        <v>49</v>
      </c>
      <c r="AY80" s="45">
        <v>1622</v>
      </c>
      <c r="AZ80" s="45">
        <v>146</v>
      </c>
      <c r="BB80" s="38">
        <f t="shared" si="6"/>
        <v>301586727</v>
      </c>
      <c r="BC80" s="35">
        <v>300160887</v>
      </c>
      <c r="BD80" s="35">
        <v>1124548</v>
      </c>
      <c r="BE80" s="35">
        <v>243398</v>
      </c>
      <c r="BF80" s="35">
        <v>32184</v>
      </c>
      <c r="BG80" s="35">
        <v>21830</v>
      </c>
      <c r="BH80" s="35">
        <v>210</v>
      </c>
      <c r="BI80" s="35">
        <v>3475</v>
      </c>
      <c r="BJ80" s="35">
        <v>195</v>
      </c>
      <c r="BL80" s="38">
        <f t="shared" si="7"/>
        <v>301586727</v>
      </c>
      <c r="BM80" s="35">
        <f>BC80</f>
        <v>300160887</v>
      </c>
      <c r="BN80" s="35">
        <f t="shared" ref="BN80" si="18">BD80</f>
        <v>1124548</v>
      </c>
      <c r="BO80" s="35">
        <f t="shared" ref="BO80" si="19">BE80</f>
        <v>243398</v>
      </c>
      <c r="BP80" s="35">
        <f t="shared" ref="BP80" si="20">BF80</f>
        <v>32184</v>
      </c>
      <c r="BQ80" s="35">
        <f>BG80</f>
        <v>21830</v>
      </c>
      <c r="BR80" s="35">
        <f t="shared" ref="BR80" si="21">BH80</f>
        <v>210</v>
      </c>
      <c r="BS80" s="35">
        <f t="shared" ref="BS80" si="22">BI80</f>
        <v>3475</v>
      </c>
      <c r="BT80" s="35">
        <f t="shared" ref="BT80" si="23">BJ80</f>
        <v>195</v>
      </c>
    </row>
    <row r="81" spans="1:72" x14ac:dyDescent="0.25">
      <c r="A81" s="2">
        <f>EOMONTH(A80,1)</f>
        <v>44196</v>
      </c>
      <c r="B81" s="38">
        <f>SUM(C81:V81)</f>
        <v>301697955</v>
      </c>
      <c r="C81" s="35">
        <v>6173</v>
      </c>
      <c r="D81" s="35">
        <v>282</v>
      </c>
      <c r="E81" s="35">
        <v>4657906</v>
      </c>
      <c r="F81" s="35">
        <v>167944</v>
      </c>
      <c r="G81" s="35">
        <v>3432537</v>
      </c>
      <c r="H81" s="35">
        <v>178527</v>
      </c>
      <c r="I81" s="35">
        <v>40</v>
      </c>
      <c r="J81" s="35">
        <v>0</v>
      </c>
      <c r="K81" s="35">
        <v>292244447</v>
      </c>
      <c r="L81" s="35">
        <v>984310</v>
      </c>
      <c r="M81" s="35">
        <v>182</v>
      </c>
      <c r="N81" s="36">
        <v>0</v>
      </c>
      <c r="O81" s="35">
        <v>7921</v>
      </c>
      <c r="P81" s="35">
        <v>6</v>
      </c>
      <c r="Q81" s="35">
        <v>10056</v>
      </c>
      <c r="R81" s="35">
        <v>387</v>
      </c>
      <c r="S81" s="37">
        <v>298</v>
      </c>
      <c r="T81" s="35">
        <v>0</v>
      </c>
      <c r="U81" s="35">
        <v>6932</v>
      </c>
      <c r="V81" s="35">
        <v>7</v>
      </c>
      <c r="X81" s="38">
        <f>SUM(Y81:AZ81)</f>
        <v>301697955</v>
      </c>
      <c r="Y81" s="35">
        <v>295154590</v>
      </c>
      <c r="Z81" s="35">
        <v>1023319</v>
      </c>
      <c r="AA81" s="35">
        <v>2404226</v>
      </c>
      <c r="AB81" s="35">
        <v>104245</v>
      </c>
      <c r="AC81" s="35">
        <v>1637184</v>
      </c>
      <c r="AD81" s="35">
        <v>100025</v>
      </c>
      <c r="AE81" s="35">
        <v>629184</v>
      </c>
      <c r="AF81" s="35">
        <v>45282</v>
      </c>
      <c r="AG81" s="35">
        <v>268810</v>
      </c>
      <c r="AH81" s="35">
        <v>25653</v>
      </c>
      <c r="AI81" s="35">
        <v>162045</v>
      </c>
      <c r="AJ81" s="35">
        <v>16439</v>
      </c>
      <c r="AK81" s="35">
        <v>85064</v>
      </c>
      <c r="AL81" s="35">
        <v>16100</v>
      </c>
      <c r="AM81" s="46">
        <v>9783</v>
      </c>
      <c r="AN81" s="46">
        <v>96</v>
      </c>
      <c r="AO81" s="46">
        <v>2027</v>
      </c>
      <c r="AP81" s="46">
        <v>20</v>
      </c>
      <c r="AQ81" s="46">
        <v>4070</v>
      </c>
      <c r="AR81" s="46">
        <v>40</v>
      </c>
      <c r="AS81" s="46">
        <v>3600</v>
      </c>
      <c r="AT81" s="46">
        <v>34</v>
      </c>
      <c r="AU81" s="46">
        <v>2477</v>
      </c>
      <c r="AV81" s="46">
        <v>27</v>
      </c>
      <c r="AW81" s="46">
        <v>1856</v>
      </c>
      <c r="AX81" s="46">
        <v>40</v>
      </c>
      <c r="AY81" s="45">
        <v>1576</v>
      </c>
      <c r="AZ81" s="45">
        <v>143</v>
      </c>
      <c r="BB81" s="38">
        <f t="shared" ref="BB81" si="24">SUM(BC81:BJ81)</f>
        <v>301697955</v>
      </c>
      <c r="BC81" s="35">
        <v>300093994</v>
      </c>
      <c r="BD81" s="35">
        <v>1298524</v>
      </c>
      <c r="BE81" s="35">
        <v>247109</v>
      </c>
      <c r="BF81" s="35">
        <v>32539</v>
      </c>
      <c r="BG81" s="35">
        <v>21957</v>
      </c>
      <c r="BH81" s="35">
        <v>217</v>
      </c>
      <c r="BI81" s="35">
        <v>3432</v>
      </c>
      <c r="BJ81" s="35">
        <v>183</v>
      </c>
      <c r="BL81" s="38">
        <f t="shared" si="7"/>
        <v>301697955</v>
      </c>
      <c r="BM81" s="35">
        <v>300093994</v>
      </c>
      <c r="BN81" s="35">
        <v>1298524</v>
      </c>
      <c r="BO81" s="35">
        <v>247109</v>
      </c>
      <c r="BP81" s="35">
        <v>32539</v>
      </c>
      <c r="BQ81" s="35">
        <v>21957</v>
      </c>
      <c r="BR81" s="35">
        <v>217</v>
      </c>
      <c r="BS81" s="35">
        <v>3432</v>
      </c>
      <c r="BT81" s="35">
        <v>183</v>
      </c>
    </row>
    <row r="148" spans="11:11" x14ac:dyDescent="0.25">
      <c r="K148" s="42">
        <f>256*1.3</f>
        <v>332.8</v>
      </c>
    </row>
  </sheetData>
  <mergeCells count="45">
    <mergeCell ref="BE2:BF2"/>
    <mergeCell ref="BG2:BH2"/>
    <mergeCell ref="BI2:BJ2"/>
    <mergeCell ref="BM2:BN2"/>
    <mergeCell ref="BL1:BL3"/>
    <mergeCell ref="BC1:BF1"/>
    <mergeCell ref="BG1:BJ1"/>
    <mergeCell ref="BC2:BD2"/>
    <mergeCell ref="BO2:BP2"/>
    <mergeCell ref="BM1:BP1"/>
    <mergeCell ref="BQ1:BT1"/>
    <mergeCell ref="BQ2:BR2"/>
    <mergeCell ref="BS2:BT2"/>
    <mergeCell ref="AW2:AX2"/>
    <mergeCell ref="AY2:AZ2"/>
    <mergeCell ref="Y1:AL1"/>
    <mergeCell ref="AM1:AZ1"/>
    <mergeCell ref="BB1:BB3"/>
    <mergeCell ref="AK2:AL2"/>
    <mergeCell ref="AM2:AN2"/>
    <mergeCell ref="AO2:AP2"/>
    <mergeCell ref="AQ2:AR2"/>
    <mergeCell ref="AS2:AT2"/>
    <mergeCell ref="AU2:AV2"/>
    <mergeCell ref="AE2:AF2"/>
    <mergeCell ref="AG2:AH2"/>
    <mergeCell ref="AI2:AJ2"/>
    <mergeCell ref="AA2:AB2"/>
    <mergeCell ref="AC2:AD2"/>
    <mergeCell ref="B1:B3"/>
    <mergeCell ref="A1:A3"/>
    <mergeCell ref="X1:X3"/>
    <mergeCell ref="Y2:Z2"/>
    <mergeCell ref="C1:L1"/>
    <mergeCell ref="M1:V1"/>
    <mergeCell ref="Q2:R2"/>
    <mergeCell ref="U2:V2"/>
    <mergeCell ref="M2:N2"/>
    <mergeCell ref="O2:P2"/>
    <mergeCell ref="S2:T2"/>
    <mergeCell ref="K2:L2"/>
    <mergeCell ref="C2:D2"/>
    <mergeCell ref="E2:F2"/>
    <mergeCell ref="I2:J2"/>
    <mergeCell ref="G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81"/>
  <sheetViews>
    <sheetView showGridLines="0" topLeftCell="BF1" workbookViewId="0">
      <pane ySplit="3" topLeftCell="A61" activePane="bottomLeft" state="frozen"/>
      <selection activeCell="AW1" sqref="AW1"/>
      <selection pane="bottomLeft" activeCell="BN84" sqref="BN84"/>
    </sheetView>
  </sheetViews>
  <sheetFormatPr defaultRowHeight="14.25" x14ac:dyDescent="0.25"/>
  <cols>
    <col min="1" max="1" width="9.42578125" style="1" bestFit="1" customWidth="1"/>
    <col min="2" max="2" width="12.42578125" style="1" bestFit="1" customWidth="1"/>
    <col min="3" max="4" width="11.42578125" style="1" bestFit="1" customWidth="1"/>
    <col min="5" max="5" width="12.42578125" style="1" bestFit="1" customWidth="1"/>
    <col min="6" max="6" width="11" style="1" bestFit="1" customWidth="1"/>
    <col min="7" max="7" width="12.42578125" style="1" bestFit="1" customWidth="1"/>
    <col min="8" max="8" width="11" style="1" bestFit="1" customWidth="1"/>
    <col min="9" max="10" width="9.140625" style="1"/>
    <col min="11" max="11" width="14.5703125" style="1" bestFit="1" customWidth="1"/>
    <col min="12" max="12" width="11.140625" style="1" bestFit="1" customWidth="1"/>
    <col min="13" max="13" width="10" style="1" bestFit="1" customWidth="1"/>
    <col min="14" max="14" width="9.28515625" style="1" bestFit="1" customWidth="1"/>
    <col min="15" max="15" width="10" style="1" bestFit="1" customWidth="1"/>
    <col min="16" max="16" width="9.28515625" style="1" bestFit="1" customWidth="1"/>
    <col min="17" max="18" width="10" style="1" bestFit="1" customWidth="1"/>
    <col min="19" max="19" width="10" style="3" bestFit="1" customWidth="1"/>
    <col min="20" max="20" width="9.140625" style="1"/>
    <col min="21" max="21" width="10" style="1" bestFit="1" customWidth="1"/>
    <col min="22" max="22" width="9.28515625" style="1" bestFit="1" customWidth="1"/>
    <col min="23" max="23" width="4.140625" style="42" customWidth="1"/>
    <col min="24" max="24" width="12.42578125" style="32" bestFit="1" customWidth="1"/>
    <col min="25" max="38" width="18.140625" style="42" customWidth="1"/>
    <col min="39" max="45" width="16.28515625" style="42" customWidth="1"/>
    <col min="46" max="50" width="9.140625" style="42"/>
    <col min="51" max="52" width="10" style="42" bestFit="1" customWidth="1"/>
    <col min="53" max="53" width="5.42578125" style="42" customWidth="1"/>
    <col min="54" max="55" width="12.42578125" style="42" bestFit="1" customWidth="1"/>
    <col min="56" max="56" width="11" style="42" bestFit="1" customWidth="1"/>
    <col min="57" max="57" width="12.42578125" style="42" bestFit="1" customWidth="1"/>
    <col min="58" max="58" width="11" style="42" bestFit="1" customWidth="1"/>
    <col min="59" max="60" width="9.28515625" style="42" bestFit="1" customWidth="1"/>
    <col min="61" max="62" width="10" style="42" bestFit="1" customWidth="1"/>
    <col min="63" max="63" width="9.140625" style="1"/>
    <col min="64" max="64" width="12.42578125" style="42" bestFit="1" customWidth="1"/>
    <col min="65" max="72" width="14.7109375" style="42" customWidth="1"/>
    <col min="73" max="16384" width="9.140625" style="1"/>
  </cols>
  <sheetData>
    <row r="1" spans="1:72" ht="15" customHeight="1" x14ac:dyDescent="0.25">
      <c r="A1" s="180" t="s">
        <v>45</v>
      </c>
      <c r="B1" s="177" t="s">
        <v>17</v>
      </c>
      <c r="C1" s="187" t="s">
        <v>6</v>
      </c>
      <c r="D1" s="188"/>
      <c r="E1" s="188"/>
      <c r="F1" s="188"/>
      <c r="G1" s="188"/>
      <c r="H1" s="188"/>
      <c r="I1" s="188"/>
      <c r="J1" s="188"/>
      <c r="K1" s="188"/>
      <c r="L1" s="189"/>
      <c r="M1" s="187" t="s">
        <v>7</v>
      </c>
      <c r="N1" s="188"/>
      <c r="O1" s="188"/>
      <c r="P1" s="188"/>
      <c r="Q1" s="188"/>
      <c r="R1" s="188"/>
      <c r="S1" s="188"/>
      <c r="T1" s="188"/>
      <c r="U1" s="188"/>
      <c r="V1" s="189"/>
      <c r="W1" s="40"/>
      <c r="X1" s="183" t="s">
        <v>17</v>
      </c>
      <c r="Y1" s="192" t="s">
        <v>6</v>
      </c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4"/>
      <c r="AM1" s="195" t="s">
        <v>7</v>
      </c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7"/>
      <c r="BA1" s="1"/>
      <c r="BB1" s="183" t="s">
        <v>17</v>
      </c>
      <c r="BC1" s="192" t="s">
        <v>6</v>
      </c>
      <c r="BD1" s="193"/>
      <c r="BE1" s="193"/>
      <c r="BF1" s="194"/>
      <c r="BG1" s="192" t="s">
        <v>7</v>
      </c>
      <c r="BH1" s="193"/>
      <c r="BI1" s="193"/>
      <c r="BJ1" s="194"/>
      <c r="BL1" s="183" t="s">
        <v>17</v>
      </c>
      <c r="BM1" s="199" t="s">
        <v>6</v>
      </c>
      <c r="BN1" s="199"/>
      <c r="BO1" s="199"/>
      <c r="BP1" s="199"/>
      <c r="BQ1" s="199" t="s">
        <v>7</v>
      </c>
      <c r="BR1" s="199"/>
      <c r="BS1" s="199"/>
      <c r="BT1" s="199"/>
    </row>
    <row r="2" spans="1:72" x14ac:dyDescent="0.25">
      <c r="A2" s="181"/>
      <c r="B2" s="178"/>
      <c r="C2" s="190" t="s">
        <v>5</v>
      </c>
      <c r="D2" s="190"/>
      <c r="E2" s="190" t="s">
        <v>1</v>
      </c>
      <c r="F2" s="190"/>
      <c r="G2" s="190" t="s">
        <v>2</v>
      </c>
      <c r="H2" s="190"/>
      <c r="I2" s="190" t="s">
        <v>3</v>
      </c>
      <c r="J2" s="190"/>
      <c r="K2" s="190" t="s">
        <v>4</v>
      </c>
      <c r="L2" s="190"/>
      <c r="M2" s="190" t="s">
        <v>5</v>
      </c>
      <c r="N2" s="190"/>
      <c r="O2" s="190" t="s">
        <v>1</v>
      </c>
      <c r="P2" s="190"/>
      <c r="Q2" s="190" t="s">
        <v>2</v>
      </c>
      <c r="R2" s="190"/>
      <c r="S2" s="190" t="s">
        <v>3</v>
      </c>
      <c r="T2" s="190"/>
      <c r="U2" s="190" t="s">
        <v>4</v>
      </c>
      <c r="V2" s="190"/>
      <c r="W2" s="39"/>
      <c r="X2" s="184"/>
      <c r="Y2" s="186" t="s">
        <v>10</v>
      </c>
      <c r="Z2" s="186"/>
      <c r="AA2" s="186" t="s">
        <v>11</v>
      </c>
      <c r="AB2" s="186"/>
      <c r="AC2" s="186" t="s">
        <v>12</v>
      </c>
      <c r="AD2" s="186"/>
      <c r="AE2" s="186" t="s">
        <v>13</v>
      </c>
      <c r="AF2" s="186"/>
      <c r="AG2" s="186" t="s">
        <v>14</v>
      </c>
      <c r="AH2" s="186"/>
      <c r="AI2" s="186" t="s">
        <v>15</v>
      </c>
      <c r="AJ2" s="186"/>
      <c r="AK2" s="186" t="s">
        <v>16</v>
      </c>
      <c r="AL2" s="186"/>
      <c r="AM2" s="191" t="s">
        <v>10</v>
      </c>
      <c r="AN2" s="191"/>
      <c r="AO2" s="191" t="s">
        <v>11</v>
      </c>
      <c r="AP2" s="191"/>
      <c r="AQ2" s="191" t="s">
        <v>12</v>
      </c>
      <c r="AR2" s="191"/>
      <c r="AS2" s="191" t="s">
        <v>13</v>
      </c>
      <c r="AT2" s="191"/>
      <c r="AU2" s="191" t="s">
        <v>14</v>
      </c>
      <c r="AV2" s="191"/>
      <c r="AW2" s="191" t="s">
        <v>15</v>
      </c>
      <c r="AX2" s="191"/>
      <c r="AY2" s="191" t="s">
        <v>16</v>
      </c>
      <c r="AZ2" s="191"/>
      <c r="BA2" s="1"/>
      <c r="BB2" s="184"/>
      <c r="BC2" s="200" t="s">
        <v>46</v>
      </c>
      <c r="BD2" s="201"/>
      <c r="BE2" s="200" t="s">
        <v>18</v>
      </c>
      <c r="BF2" s="201"/>
      <c r="BG2" s="200" t="s">
        <v>46</v>
      </c>
      <c r="BH2" s="201"/>
      <c r="BI2" s="200" t="s">
        <v>18</v>
      </c>
      <c r="BJ2" s="201"/>
      <c r="BL2" s="184"/>
      <c r="BM2" s="198" t="s">
        <v>47</v>
      </c>
      <c r="BN2" s="198"/>
      <c r="BO2" s="198" t="s">
        <v>48</v>
      </c>
      <c r="BP2" s="198"/>
      <c r="BQ2" s="198" t="s">
        <v>47</v>
      </c>
      <c r="BR2" s="198"/>
      <c r="BS2" s="198" t="s">
        <v>48</v>
      </c>
      <c r="BT2" s="198"/>
    </row>
    <row r="3" spans="1:72" x14ac:dyDescent="0.25">
      <c r="A3" s="182"/>
      <c r="B3" s="179"/>
      <c r="C3" s="30" t="s">
        <v>44</v>
      </c>
      <c r="D3" s="30" t="s">
        <v>36</v>
      </c>
      <c r="E3" s="30" t="s">
        <v>44</v>
      </c>
      <c r="F3" s="30" t="s">
        <v>36</v>
      </c>
      <c r="G3" s="30" t="s">
        <v>44</v>
      </c>
      <c r="H3" s="30" t="s">
        <v>36</v>
      </c>
      <c r="I3" s="30" t="s">
        <v>44</v>
      </c>
      <c r="J3" s="30" t="s">
        <v>36</v>
      </c>
      <c r="K3" s="30" t="s">
        <v>44</v>
      </c>
      <c r="L3" s="30" t="s">
        <v>36</v>
      </c>
      <c r="M3" s="30" t="s">
        <v>44</v>
      </c>
      <c r="N3" s="30" t="s">
        <v>36</v>
      </c>
      <c r="O3" s="30" t="s">
        <v>44</v>
      </c>
      <c r="P3" s="30" t="s">
        <v>36</v>
      </c>
      <c r="Q3" s="30" t="s">
        <v>44</v>
      </c>
      <c r="R3" s="30" t="s">
        <v>36</v>
      </c>
      <c r="S3" s="30" t="s">
        <v>44</v>
      </c>
      <c r="T3" s="30" t="s">
        <v>36</v>
      </c>
      <c r="U3" s="30" t="s">
        <v>44</v>
      </c>
      <c r="V3" s="30" t="s">
        <v>36</v>
      </c>
      <c r="W3" s="41"/>
      <c r="X3" s="185"/>
      <c r="Y3" s="30" t="s">
        <v>44</v>
      </c>
      <c r="Z3" s="30" t="s">
        <v>36</v>
      </c>
      <c r="AA3" s="30" t="s">
        <v>44</v>
      </c>
      <c r="AB3" s="30" t="s">
        <v>36</v>
      </c>
      <c r="AC3" s="30" t="s">
        <v>44</v>
      </c>
      <c r="AD3" s="30" t="s">
        <v>36</v>
      </c>
      <c r="AE3" s="30" t="s">
        <v>44</v>
      </c>
      <c r="AF3" s="30" t="s">
        <v>36</v>
      </c>
      <c r="AG3" s="30" t="s">
        <v>44</v>
      </c>
      <c r="AH3" s="30" t="s">
        <v>36</v>
      </c>
      <c r="AI3" s="30" t="s">
        <v>44</v>
      </c>
      <c r="AJ3" s="30" t="s">
        <v>36</v>
      </c>
      <c r="AK3" s="30" t="s">
        <v>44</v>
      </c>
      <c r="AL3" s="30" t="s">
        <v>36</v>
      </c>
      <c r="AM3" s="44" t="s">
        <v>44</v>
      </c>
      <c r="AN3" s="44" t="s">
        <v>36</v>
      </c>
      <c r="AO3" s="44" t="s">
        <v>44</v>
      </c>
      <c r="AP3" s="44" t="s">
        <v>36</v>
      </c>
      <c r="AQ3" s="44" t="s">
        <v>44</v>
      </c>
      <c r="AR3" s="44" t="s">
        <v>36</v>
      </c>
      <c r="AS3" s="44" t="s">
        <v>44</v>
      </c>
      <c r="AT3" s="44" t="s">
        <v>36</v>
      </c>
      <c r="AU3" s="44" t="s">
        <v>44</v>
      </c>
      <c r="AV3" s="44" t="s">
        <v>36</v>
      </c>
      <c r="AW3" s="44" t="s">
        <v>44</v>
      </c>
      <c r="AX3" s="44" t="s">
        <v>36</v>
      </c>
      <c r="AY3" s="44" t="s">
        <v>44</v>
      </c>
      <c r="AZ3" s="44" t="s">
        <v>36</v>
      </c>
      <c r="BA3" s="1"/>
      <c r="BB3" s="185"/>
      <c r="BC3" s="16" t="s">
        <v>35</v>
      </c>
      <c r="BD3" s="16" t="s">
        <v>36</v>
      </c>
      <c r="BE3" s="16" t="s">
        <v>35</v>
      </c>
      <c r="BF3" s="16" t="s">
        <v>36</v>
      </c>
      <c r="BG3" s="16" t="s">
        <v>35</v>
      </c>
      <c r="BH3" s="16" t="s">
        <v>36</v>
      </c>
      <c r="BI3" s="16" t="s">
        <v>35</v>
      </c>
      <c r="BJ3" s="16" t="s">
        <v>36</v>
      </c>
      <c r="BL3" s="185"/>
      <c r="BM3" s="16" t="s">
        <v>35</v>
      </c>
      <c r="BN3" s="16" t="s">
        <v>36</v>
      </c>
      <c r="BO3" s="16" t="s">
        <v>35</v>
      </c>
      <c r="BP3" s="16" t="s">
        <v>36</v>
      </c>
      <c r="BQ3" s="16" t="s">
        <v>35</v>
      </c>
      <c r="BR3" s="16" t="s">
        <v>36</v>
      </c>
      <c r="BS3" s="16" t="s">
        <v>35</v>
      </c>
      <c r="BT3" s="16" t="s">
        <v>36</v>
      </c>
    </row>
    <row r="4" spans="1:72" x14ac:dyDescent="0.25">
      <c r="A4" s="31">
        <v>41486</v>
      </c>
      <c r="B4" s="38">
        <f t="shared" ref="B4:B67" si="0">SUM(C4:V4)</f>
        <v>3447443.281095433</v>
      </c>
      <c r="C4" s="35">
        <v>17777.675857825001</v>
      </c>
      <c r="D4" s="35">
        <v>10305.016097502999</v>
      </c>
      <c r="E4" s="35">
        <v>1228004.0461561752</v>
      </c>
      <c r="F4" s="35">
        <v>224521.70029537304</v>
      </c>
      <c r="G4" s="35">
        <v>577328.98062428401</v>
      </c>
      <c r="H4" s="35">
        <v>235799.51541347496</v>
      </c>
      <c r="I4" s="35">
        <v>24.866381645000001</v>
      </c>
      <c r="J4" s="35">
        <v>0</v>
      </c>
      <c r="K4" s="35">
        <v>1020004.4968486294</v>
      </c>
      <c r="L4" s="35">
        <v>74295.531662108988</v>
      </c>
      <c r="M4" s="35">
        <v>17336.077529712002</v>
      </c>
      <c r="N4" s="36">
        <v>0</v>
      </c>
      <c r="O4" s="35">
        <v>18633.557585251001</v>
      </c>
      <c r="P4" s="35">
        <v>565.45766921099994</v>
      </c>
      <c r="Q4" s="35">
        <v>15486.840543859002</v>
      </c>
      <c r="R4" s="35">
        <v>5122.2805202039999</v>
      </c>
      <c r="S4" s="37">
        <v>0</v>
      </c>
      <c r="T4" s="35">
        <v>0</v>
      </c>
      <c r="U4" s="35">
        <v>2165.3516073270002</v>
      </c>
      <c r="V4" s="35">
        <v>71.886302849999993</v>
      </c>
      <c r="W4" s="32"/>
      <c r="X4" s="48">
        <f>SUM(Y4:AZ4)</f>
        <v>3447443.2810954326</v>
      </c>
      <c r="Y4" s="35">
        <v>527309.12815819203</v>
      </c>
      <c r="Z4" s="35">
        <v>14696.291726009</v>
      </c>
      <c r="AA4" s="35">
        <v>179106.89344421003</v>
      </c>
      <c r="AB4" s="35">
        <v>14040.556339085</v>
      </c>
      <c r="AC4" s="35">
        <v>270578.01232438494</v>
      </c>
      <c r="AD4" s="35">
        <v>27002.146315092999</v>
      </c>
      <c r="AE4" s="35">
        <v>252801.46470836506</v>
      </c>
      <c r="AF4" s="35">
        <v>28700.110192259999</v>
      </c>
      <c r="AG4" s="35">
        <v>235413.58966617205</v>
      </c>
      <c r="AH4" s="35">
        <v>33059.873639076002</v>
      </c>
      <c r="AI4" s="35">
        <v>274869.86565179704</v>
      </c>
      <c r="AJ4" s="35">
        <v>42999.262878080008</v>
      </c>
      <c r="AK4" s="35">
        <v>1103061.1119154368</v>
      </c>
      <c r="AL4" s="35">
        <v>384423.52237885701</v>
      </c>
      <c r="AM4" s="46">
        <v>344.86238336600007</v>
      </c>
      <c r="AN4" s="46">
        <v>2.1948311459999998</v>
      </c>
      <c r="AO4" s="46">
        <v>358.59396310700004</v>
      </c>
      <c r="AP4" s="46">
        <v>3.2895398450000002</v>
      </c>
      <c r="AQ4" s="46">
        <v>975.85163412800011</v>
      </c>
      <c r="AR4" s="46">
        <v>12.015820997000002</v>
      </c>
      <c r="AS4" s="46">
        <v>1498.420749894</v>
      </c>
      <c r="AT4" s="46">
        <v>18.471861388000001</v>
      </c>
      <c r="AU4" s="46">
        <v>1789.2779406660004</v>
      </c>
      <c r="AV4" s="46">
        <v>30.668359430000006</v>
      </c>
      <c r="AW4" s="46">
        <v>2531.065442092</v>
      </c>
      <c r="AX4" s="46">
        <v>86.434103907999997</v>
      </c>
      <c r="AY4" s="46">
        <v>46123.755152896003</v>
      </c>
      <c r="AZ4" s="46">
        <v>5606.549975551</v>
      </c>
      <c r="BA4" s="1"/>
      <c r="BB4" s="48">
        <f>SUM(BC4:BJ4)</f>
        <v>3447443.2810954317</v>
      </c>
      <c r="BC4" s="47">
        <v>1465209.0883013243</v>
      </c>
      <c r="BD4" s="47">
        <v>117498.978211523</v>
      </c>
      <c r="BE4" s="47">
        <v>1377930.9775672336</v>
      </c>
      <c r="BF4" s="47">
        <v>427422.78525693691</v>
      </c>
      <c r="BG4" s="47">
        <v>4967.0066711610007</v>
      </c>
      <c r="BH4" s="47">
        <v>66.640412806000001</v>
      </c>
      <c r="BI4" s="47">
        <v>48654.820594988007</v>
      </c>
      <c r="BJ4" s="47">
        <v>5692.984079459</v>
      </c>
      <c r="BL4" s="48">
        <f>SUM(BM4:BT4)</f>
        <v>1914611.7135968143</v>
      </c>
      <c r="BM4" s="47">
        <v>1465209.0883013243</v>
      </c>
      <c r="BN4" s="47">
        <v>117498.97821152303</v>
      </c>
      <c r="BO4" s="47">
        <v>269702</v>
      </c>
      <c r="BP4" s="47">
        <v>53610</v>
      </c>
      <c r="BQ4" s="47">
        <v>4967.0066711610007</v>
      </c>
      <c r="BR4" s="47">
        <v>66.640412806000001</v>
      </c>
      <c r="BS4" s="47">
        <v>3278</v>
      </c>
      <c r="BT4" s="47">
        <v>280</v>
      </c>
    </row>
    <row r="5" spans="1:72" x14ac:dyDescent="0.25">
      <c r="A5" s="31">
        <v>41517</v>
      </c>
      <c r="B5" s="38">
        <f t="shared" si="0"/>
        <v>3496482.5836492744</v>
      </c>
      <c r="C5" s="35">
        <v>24092.177209722002</v>
      </c>
      <c r="D5" s="35">
        <v>11986.567931641999</v>
      </c>
      <c r="E5" s="35">
        <v>1244165.5392880919</v>
      </c>
      <c r="F5" s="35">
        <v>236423.46102817106</v>
      </c>
      <c r="G5" s="35">
        <v>576187.24884872208</v>
      </c>
      <c r="H5" s="35">
        <v>245823.51396729806</v>
      </c>
      <c r="I5" s="35">
        <v>22.412640342000003</v>
      </c>
      <c r="J5" s="35">
        <v>0</v>
      </c>
      <c r="K5" s="35">
        <v>1020124.8066613048</v>
      </c>
      <c r="L5" s="35">
        <v>76355.678408878011</v>
      </c>
      <c r="M5" s="35">
        <v>20342.582128897004</v>
      </c>
      <c r="N5" s="36">
        <v>0</v>
      </c>
      <c r="O5" s="35">
        <v>15249.936148051002</v>
      </c>
      <c r="P5" s="35">
        <v>535.28737025300006</v>
      </c>
      <c r="Q5" s="35">
        <v>16645.636276473</v>
      </c>
      <c r="R5" s="35">
        <v>5831.338254929</v>
      </c>
      <c r="S5" s="37">
        <v>0</v>
      </c>
      <c r="T5" s="35">
        <v>0</v>
      </c>
      <c r="U5" s="35">
        <v>2565.3471428990006</v>
      </c>
      <c r="V5" s="35">
        <v>131.05034360100004</v>
      </c>
      <c r="W5" s="32"/>
      <c r="X5" s="38">
        <f t="shared" ref="X5:X68" si="1">SUM(Y5:AZ5)</f>
        <v>3496482.5836492749</v>
      </c>
      <c r="Y5" s="35">
        <v>514825.17477022705</v>
      </c>
      <c r="Z5" s="35">
        <v>14459.154221648003</v>
      </c>
      <c r="AA5" s="35">
        <v>180715.17641359402</v>
      </c>
      <c r="AB5" s="35">
        <v>14261.307123983002</v>
      </c>
      <c r="AC5" s="35">
        <v>273736.419561357</v>
      </c>
      <c r="AD5" s="35">
        <v>27200.463987141997</v>
      </c>
      <c r="AE5" s="35">
        <v>256710.17070155806</v>
      </c>
      <c r="AF5" s="35">
        <v>29512.569506845004</v>
      </c>
      <c r="AG5" s="35">
        <v>239115.18789963008</v>
      </c>
      <c r="AH5" s="35">
        <v>34814.230383565999</v>
      </c>
      <c r="AI5" s="35">
        <v>277612.34604529804</v>
      </c>
      <c r="AJ5" s="35">
        <v>45789.774916719005</v>
      </c>
      <c r="AK5" s="35">
        <v>1121877.7092565189</v>
      </c>
      <c r="AL5" s="35">
        <v>404551.72119608615</v>
      </c>
      <c r="AM5" s="46">
        <v>438.63699210200002</v>
      </c>
      <c r="AN5" s="46">
        <v>2.7008255440000002</v>
      </c>
      <c r="AO5" s="46">
        <v>351.50736474000001</v>
      </c>
      <c r="AP5" s="46">
        <v>3.3219656180000001</v>
      </c>
      <c r="AQ5" s="46">
        <v>1012.152539432</v>
      </c>
      <c r="AR5" s="46">
        <v>10.881459614000001</v>
      </c>
      <c r="AS5" s="46">
        <v>1726.7942827700001</v>
      </c>
      <c r="AT5" s="46">
        <v>18.796316769000001</v>
      </c>
      <c r="AU5" s="46">
        <v>1994.7925244160001</v>
      </c>
      <c r="AV5" s="46">
        <v>24.855937628</v>
      </c>
      <c r="AW5" s="46">
        <v>2847.0068615630003</v>
      </c>
      <c r="AX5" s="46">
        <v>77.360103803000015</v>
      </c>
      <c r="AY5" s="46">
        <v>46432.611131297002</v>
      </c>
      <c r="AZ5" s="46">
        <v>6359.7593598070007</v>
      </c>
      <c r="BA5" s="1"/>
      <c r="BB5" s="38">
        <f t="shared" ref="BB5:BB68" si="2">SUM(BC5:BJ5)</f>
        <v>3496482.5836492754</v>
      </c>
      <c r="BC5" s="35">
        <v>1465102.1293463663</v>
      </c>
      <c r="BD5" s="35">
        <v>120247.72522318401</v>
      </c>
      <c r="BE5" s="35">
        <v>1399490.0553018171</v>
      </c>
      <c r="BF5" s="35">
        <v>450341.49611280503</v>
      </c>
      <c r="BG5" s="35">
        <v>5523.883703460001</v>
      </c>
      <c r="BH5" s="35">
        <v>60.556505172999998</v>
      </c>
      <c r="BI5" s="35">
        <v>49279.61799286001</v>
      </c>
      <c r="BJ5" s="35">
        <v>6437.1194636100008</v>
      </c>
      <c r="BL5" s="38">
        <f t="shared" ref="BL5:BL68" si="3">SUM(BM5:BT5)</f>
        <v>1923934.2947781831</v>
      </c>
      <c r="BM5" s="35">
        <v>1465102.1293463663</v>
      </c>
      <c r="BN5" s="35">
        <v>120247.72522318398</v>
      </c>
      <c r="BO5" s="35">
        <v>273358</v>
      </c>
      <c r="BP5" s="35">
        <v>55788</v>
      </c>
      <c r="BQ5" s="35">
        <v>5523.8837034600001</v>
      </c>
      <c r="BR5" s="35">
        <v>60.556505173000005</v>
      </c>
      <c r="BS5" s="35">
        <v>3562</v>
      </c>
      <c r="BT5" s="35">
        <v>292</v>
      </c>
    </row>
    <row r="6" spans="1:72" x14ac:dyDescent="0.25">
      <c r="A6" s="31">
        <v>41547</v>
      </c>
      <c r="B6" s="38">
        <f t="shared" si="0"/>
        <v>3598842.9704180113</v>
      </c>
      <c r="C6" s="35">
        <v>25964.998289776999</v>
      </c>
      <c r="D6" s="35">
        <v>10683.155219844999</v>
      </c>
      <c r="E6" s="35">
        <v>1262806.9062604494</v>
      </c>
      <c r="F6" s="35">
        <v>248830.60544808599</v>
      </c>
      <c r="G6" s="35">
        <v>588660.29592113628</v>
      </c>
      <c r="H6" s="35">
        <v>269508.51441011002</v>
      </c>
      <c r="I6" s="35">
        <v>22.681873299999999</v>
      </c>
      <c r="J6" s="35">
        <v>0</v>
      </c>
      <c r="K6" s="35">
        <v>1042019.488718288</v>
      </c>
      <c r="L6" s="35">
        <v>82618.108979231998</v>
      </c>
      <c r="M6" s="35">
        <v>24464.110776342</v>
      </c>
      <c r="N6" s="36">
        <v>0</v>
      </c>
      <c r="O6" s="35">
        <v>16121.575791611003</v>
      </c>
      <c r="P6" s="35">
        <v>609.34658737200004</v>
      </c>
      <c r="Q6" s="35">
        <v>16745.905299569993</v>
      </c>
      <c r="R6" s="35">
        <v>6619.9573532580007</v>
      </c>
      <c r="S6" s="37">
        <v>0</v>
      </c>
      <c r="T6" s="35">
        <v>0</v>
      </c>
      <c r="U6" s="35">
        <v>3120.9042104380005</v>
      </c>
      <c r="V6" s="35">
        <v>46.415279196000007</v>
      </c>
      <c r="W6" s="32"/>
      <c r="X6" s="38">
        <f t="shared" si="1"/>
        <v>3598842.9704180099</v>
      </c>
      <c r="Y6" s="35">
        <v>520106.54782696819</v>
      </c>
      <c r="Z6" s="35">
        <v>14068.798972597999</v>
      </c>
      <c r="AA6" s="35">
        <v>183009.856928102</v>
      </c>
      <c r="AB6" s="35">
        <v>14607.742576799999</v>
      </c>
      <c r="AC6" s="35">
        <v>277591.22990936908</v>
      </c>
      <c r="AD6" s="35">
        <v>27841.075494501998</v>
      </c>
      <c r="AE6" s="35">
        <v>262703.35810056201</v>
      </c>
      <c r="AF6" s="35">
        <v>30691.859852140999</v>
      </c>
      <c r="AG6" s="35">
        <v>246332.21899349103</v>
      </c>
      <c r="AH6" s="35">
        <v>37246.453239445014</v>
      </c>
      <c r="AI6" s="35">
        <v>290505.38602506701</v>
      </c>
      <c r="AJ6" s="35">
        <v>48921.691709696999</v>
      </c>
      <c r="AK6" s="35">
        <v>1139225.7732793912</v>
      </c>
      <c r="AL6" s="35">
        <v>438262.76221209002</v>
      </c>
      <c r="AM6" s="46">
        <v>357.24553285899992</v>
      </c>
      <c r="AN6" s="46">
        <v>2.6658416219999999</v>
      </c>
      <c r="AO6" s="46">
        <v>352.40904487500001</v>
      </c>
      <c r="AP6" s="46">
        <v>2.2602346010000001</v>
      </c>
      <c r="AQ6" s="46">
        <v>1089.4367857890002</v>
      </c>
      <c r="AR6" s="46">
        <v>9.5658978420000018</v>
      </c>
      <c r="AS6" s="46">
        <v>1805.300623952</v>
      </c>
      <c r="AT6" s="46">
        <v>20.263201043999999</v>
      </c>
      <c r="AU6" s="46">
        <v>2100.7377247620002</v>
      </c>
      <c r="AV6" s="46">
        <v>29.232182874000003</v>
      </c>
      <c r="AW6" s="46">
        <v>2968.0264410350001</v>
      </c>
      <c r="AX6" s="46">
        <v>118.893572887</v>
      </c>
      <c r="AY6" s="46">
        <v>51779.339924689004</v>
      </c>
      <c r="AZ6" s="46">
        <v>7092.8382889560007</v>
      </c>
      <c r="BA6" s="1"/>
      <c r="BB6" s="38">
        <f t="shared" si="2"/>
        <v>3598842.970418009</v>
      </c>
      <c r="BC6" s="35">
        <v>1489743.2117584914</v>
      </c>
      <c r="BD6" s="35">
        <v>124455.93013548598</v>
      </c>
      <c r="BE6" s="35">
        <v>1429731.1593044582</v>
      </c>
      <c r="BF6" s="35">
        <v>487184.45392178698</v>
      </c>
      <c r="BG6" s="35">
        <v>5705.1297122370006</v>
      </c>
      <c r="BH6" s="35">
        <v>63.987357983000003</v>
      </c>
      <c r="BI6" s="35">
        <v>54747.366365723996</v>
      </c>
      <c r="BJ6" s="35">
        <v>7211.731861842999</v>
      </c>
      <c r="BL6" s="38">
        <f t="shared" si="3"/>
        <v>1965988.2589641979</v>
      </c>
      <c r="BM6" s="35">
        <v>1489743.211758492</v>
      </c>
      <c r="BN6" s="35">
        <v>124455.93013548599</v>
      </c>
      <c r="BO6" s="35">
        <v>283112</v>
      </c>
      <c r="BP6" s="35">
        <v>58768</v>
      </c>
      <c r="BQ6" s="35">
        <v>5705.1297122370006</v>
      </c>
      <c r="BR6" s="35">
        <v>63.987357983000003</v>
      </c>
      <c r="BS6" s="35">
        <v>3828</v>
      </c>
      <c r="BT6" s="35">
        <v>312</v>
      </c>
    </row>
    <row r="7" spans="1:72" x14ac:dyDescent="0.25">
      <c r="A7" s="31">
        <v>41578</v>
      </c>
      <c r="B7" s="38">
        <f t="shared" si="0"/>
        <v>3574575.7872255538</v>
      </c>
      <c r="C7" s="35">
        <v>24174.819503065002</v>
      </c>
      <c r="D7" s="35">
        <v>11394.589836166999</v>
      </c>
      <c r="E7" s="35">
        <v>1283460.6534609413</v>
      </c>
      <c r="F7" s="35">
        <v>234599.73860397702</v>
      </c>
      <c r="G7" s="35">
        <v>572146.41431648505</v>
      </c>
      <c r="H7" s="35">
        <v>270193.69395741902</v>
      </c>
      <c r="I7" s="35">
        <v>22.762226299000002</v>
      </c>
      <c r="J7" s="35">
        <v>0</v>
      </c>
      <c r="K7" s="35">
        <v>1035658.459295338</v>
      </c>
      <c r="L7" s="35">
        <v>83171.495848391001</v>
      </c>
      <c r="M7" s="35">
        <v>19503.066269789004</v>
      </c>
      <c r="N7" s="36">
        <v>0</v>
      </c>
      <c r="O7" s="35">
        <v>14975.773890246001</v>
      </c>
      <c r="P7" s="35">
        <v>807.34325182600014</v>
      </c>
      <c r="Q7" s="35">
        <v>15388.403693390997</v>
      </c>
      <c r="R7" s="35">
        <v>5855.9181255860003</v>
      </c>
      <c r="S7" s="37">
        <v>0</v>
      </c>
      <c r="T7" s="35">
        <v>0</v>
      </c>
      <c r="U7" s="35">
        <v>3177.4214755790003</v>
      </c>
      <c r="V7" s="35">
        <v>45.233471053999999</v>
      </c>
      <c r="W7" s="32"/>
      <c r="X7" s="38">
        <f t="shared" si="1"/>
        <v>3574575.7872255542</v>
      </c>
      <c r="Y7" s="35">
        <v>527642.22221656004</v>
      </c>
      <c r="Z7" s="35">
        <v>14030.831746936001</v>
      </c>
      <c r="AA7" s="35">
        <v>184726.03212273997</v>
      </c>
      <c r="AB7" s="35">
        <v>14532.445463497999</v>
      </c>
      <c r="AC7" s="35">
        <v>277203.98244814901</v>
      </c>
      <c r="AD7" s="35">
        <v>27584.316898690999</v>
      </c>
      <c r="AE7" s="35">
        <v>260066.10139593703</v>
      </c>
      <c r="AF7" s="35">
        <v>30598.763617648998</v>
      </c>
      <c r="AG7" s="35">
        <v>244485.45782951603</v>
      </c>
      <c r="AH7" s="35">
        <v>36833.908174258017</v>
      </c>
      <c r="AI7" s="35">
        <v>285195.152896585</v>
      </c>
      <c r="AJ7" s="35">
        <v>49012.121537880004</v>
      </c>
      <c r="AK7" s="35">
        <v>1136144.1598926412</v>
      </c>
      <c r="AL7" s="35">
        <v>426767.13080704201</v>
      </c>
      <c r="AM7" s="46">
        <v>326.99239707599992</v>
      </c>
      <c r="AN7" s="46">
        <v>2.6537281520000002</v>
      </c>
      <c r="AO7" s="46">
        <v>351.03617043200001</v>
      </c>
      <c r="AP7" s="46">
        <v>2.9895681240000003</v>
      </c>
      <c r="AQ7" s="46">
        <v>1086.808221044</v>
      </c>
      <c r="AR7" s="46">
        <v>11.053106657000001</v>
      </c>
      <c r="AS7" s="46">
        <v>1932.3853677330003</v>
      </c>
      <c r="AT7" s="46">
        <v>16.759910567000002</v>
      </c>
      <c r="AU7" s="46">
        <v>2073.7546829130006</v>
      </c>
      <c r="AV7" s="46">
        <v>43.729636996000004</v>
      </c>
      <c r="AW7" s="46">
        <v>2981.3673848290005</v>
      </c>
      <c r="AX7" s="46">
        <v>116.93300653700001</v>
      </c>
      <c r="AY7" s="46">
        <v>44292.321104978</v>
      </c>
      <c r="AZ7" s="46">
        <v>6514.3758914330001</v>
      </c>
      <c r="BA7" s="1"/>
      <c r="BB7" s="38">
        <f t="shared" si="2"/>
        <v>3574575.7872255519</v>
      </c>
      <c r="BC7" s="35">
        <v>1494123.7960129017</v>
      </c>
      <c r="BD7" s="35">
        <v>123580.26590103199</v>
      </c>
      <c r="BE7" s="35">
        <v>1421339.312789226</v>
      </c>
      <c r="BF7" s="35">
        <v>475779.25234492205</v>
      </c>
      <c r="BG7" s="35">
        <v>5770.9768391980015</v>
      </c>
      <c r="BH7" s="35">
        <v>77.185950496000004</v>
      </c>
      <c r="BI7" s="35">
        <v>47273.688489806991</v>
      </c>
      <c r="BJ7" s="35">
        <v>6631.3088979700005</v>
      </c>
      <c r="BL7" s="38">
        <f t="shared" si="3"/>
        <v>1966794.2247036281</v>
      </c>
      <c r="BM7" s="35">
        <v>1494123.7960129019</v>
      </c>
      <c r="BN7" s="35">
        <v>123580.26590103202</v>
      </c>
      <c r="BO7" s="35">
        <v>279484</v>
      </c>
      <c r="BP7" s="35">
        <v>59664</v>
      </c>
      <c r="BQ7" s="35">
        <v>5770.9768391980006</v>
      </c>
      <c r="BR7" s="35">
        <v>77.185950496000004</v>
      </c>
      <c r="BS7" s="35">
        <v>3776</v>
      </c>
      <c r="BT7" s="35">
        <v>318</v>
      </c>
    </row>
    <row r="8" spans="1:72" x14ac:dyDescent="0.25">
      <c r="A8" s="31">
        <v>41608</v>
      </c>
      <c r="B8" s="38">
        <f t="shared" si="0"/>
        <v>3617854.6892110566</v>
      </c>
      <c r="C8" s="35">
        <v>22883.419876747001</v>
      </c>
      <c r="D8" s="35">
        <v>5495.9464204739998</v>
      </c>
      <c r="E8" s="35">
        <v>1289526.0251671521</v>
      </c>
      <c r="F8" s="35">
        <v>232568.51899081699</v>
      </c>
      <c r="G8" s="35">
        <v>581498.7869864091</v>
      </c>
      <c r="H8" s="35">
        <v>288501.836057487</v>
      </c>
      <c r="I8" s="35">
        <v>21.085542462999999</v>
      </c>
      <c r="J8" s="35">
        <v>0</v>
      </c>
      <c r="K8" s="35">
        <v>1050910.3675402333</v>
      </c>
      <c r="L8" s="35">
        <v>85012.638096150011</v>
      </c>
      <c r="M8" s="35">
        <v>19493.052055341999</v>
      </c>
      <c r="N8" s="36">
        <v>0</v>
      </c>
      <c r="O8" s="35">
        <v>14854.733278064001</v>
      </c>
      <c r="P8" s="35">
        <v>1030.2433046440001</v>
      </c>
      <c r="Q8" s="35">
        <v>16552.319660308003</v>
      </c>
      <c r="R8" s="35">
        <v>6212.8181027200008</v>
      </c>
      <c r="S8" s="37">
        <v>0</v>
      </c>
      <c r="T8" s="35">
        <v>0</v>
      </c>
      <c r="U8" s="35">
        <v>3280.7559641670005</v>
      </c>
      <c r="V8" s="35">
        <v>12.142167879</v>
      </c>
      <c r="W8" s="32"/>
      <c r="X8" s="38">
        <f t="shared" si="1"/>
        <v>3617854.6892110566</v>
      </c>
      <c r="Y8" s="35">
        <v>538083.82351717714</v>
      </c>
      <c r="Z8" s="35">
        <v>13845.140009336999</v>
      </c>
      <c r="AA8" s="35">
        <v>188352.30858734198</v>
      </c>
      <c r="AB8" s="35">
        <v>14757.751860413002</v>
      </c>
      <c r="AC8" s="35">
        <v>280299.98313212208</v>
      </c>
      <c r="AD8" s="35">
        <v>28095.460424946003</v>
      </c>
      <c r="AE8" s="35">
        <v>263840.26460121002</v>
      </c>
      <c r="AF8" s="35">
        <v>31094.579318348002</v>
      </c>
      <c r="AG8" s="35">
        <v>248876.22717520103</v>
      </c>
      <c r="AH8" s="35">
        <v>38038.191601896004</v>
      </c>
      <c r="AI8" s="35">
        <v>290761.09522806806</v>
      </c>
      <c r="AJ8" s="35">
        <v>50273.312879637007</v>
      </c>
      <c r="AK8" s="35">
        <v>1134625.982871884</v>
      </c>
      <c r="AL8" s="35">
        <v>435474.50347035105</v>
      </c>
      <c r="AM8" s="46">
        <v>331.5381196219999</v>
      </c>
      <c r="AN8" s="46">
        <v>2.5290439299999998</v>
      </c>
      <c r="AO8" s="46">
        <v>359.01526520700003</v>
      </c>
      <c r="AP8" s="46">
        <v>3.1582371200000003</v>
      </c>
      <c r="AQ8" s="46">
        <v>1122.4193350429998</v>
      </c>
      <c r="AR8" s="46">
        <v>9.5941142670000019</v>
      </c>
      <c r="AS8" s="46">
        <v>2024.0898981030005</v>
      </c>
      <c r="AT8" s="46">
        <v>16.714772841000002</v>
      </c>
      <c r="AU8" s="46">
        <v>2179.200426159</v>
      </c>
      <c r="AV8" s="46">
        <v>41.281209940000004</v>
      </c>
      <c r="AW8" s="46">
        <v>3145.6381969600002</v>
      </c>
      <c r="AX8" s="46">
        <v>117.75387622400001</v>
      </c>
      <c r="AY8" s="46">
        <v>45018.959716787009</v>
      </c>
      <c r="AZ8" s="46">
        <v>7064.1723209209995</v>
      </c>
      <c r="BA8" s="1"/>
      <c r="BB8" s="38">
        <f t="shared" si="2"/>
        <v>3617854.6892110561</v>
      </c>
      <c r="BC8" s="35">
        <v>1519452.6070130519</v>
      </c>
      <c r="BD8" s="35">
        <v>125831.12321494005</v>
      </c>
      <c r="BE8" s="35">
        <v>1425387.0780999521</v>
      </c>
      <c r="BF8" s="35">
        <v>485747.81634998805</v>
      </c>
      <c r="BG8" s="35">
        <v>6016.2630441339988</v>
      </c>
      <c r="BH8" s="35">
        <v>73.277378097999986</v>
      </c>
      <c r="BI8" s="35">
        <v>48164.597913747013</v>
      </c>
      <c r="BJ8" s="35">
        <v>7181.9261971449996</v>
      </c>
      <c r="BL8" s="38">
        <f t="shared" si="3"/>
        <v>2000013.2706502243</v>
      </c>
      <c r="BM8" s="35">
        <v>1519452.6070130521</v>
      </c>
      <c r="BN8" s="35">
        <v>125831.12321493999</v>
      </c>
      <c r="BO8" s="35">
        <v>284180</v>
      </c>
      <c r="BP8" s="35">
        <v>60318</v>
      </c>
      <c r="BQ8" s="35">
        <v>6016.2630441340007</v>
      </c>
      <c r="BR8" s="35">
        <v>73.277378098</v>
      </c>
      <c r="BS8" s="35">
        <v>3820</v>
      </c>
      <c r="BT8" s="35">
        <v>322</v>
      </c>
    </row>
    <row r="9" spans="1:72" x14ac:dyDescent="0.25">
      <c r="A9" s="31">
        <v>41639</v>
      </c>
      <c r="B9" s="38">
        <f t="shared" si="0"/>
        <v>3706609.3541345145</v>
      </c>
      <c r="C9" s="35">
        <v>33110.095748259999</v>
      </c>
      <c r="D9" s="35">
        <v>24549.704936994007</v>
      </c>
      <c r="E9" s="35">
        <v>1298138.0053242401</v>
      </c>
      <c r="F9" s="35">
        <v>244219.13732093698</v>
      </c>
      <c r="G9" s="35">
        <v>571420.46749629907</v>
      </c>
      <c r="H9" s="35">
        <v>273983.74240060203</v>
      </c>
      <c r="I9" s="35">
        <v>19.834323206000001</v>
      </c>
      <c r="J9" s="35">
        <v>0</v>
      </c>
      <c r="K9" s="35">
        <v>1123019.5559817776</v>
      </c>
      <c r="L9" s="35">
        <v>87237.505272522991</v>
      </c>
      <c r="M9" s="35">
        <v>11614.156632876999</v>
      </c>
      <c r="N9" s="36">
        <v>0</v>
      </c>
      <c r="O9" s="35">
        <v>11491.917030810004</v>
      </c>
      <c r="P9" s="35">
        <v>1382.7627433780001</v>
      </c>
      <c r="Q9" s="35">
        <v>16354.815812496998</v>
      </c>
      <c r="R9" s="35">
        <v>6557.6074428380016</v>
      </c>
      <c r="S9" s="37">
        <v>0</v>
      </c>
      <c r="T9" s="35">
        <v>0</v>
      </c>
      <c r="U9" s="35">
        <v>3503.6397172870011</v>
      </c>
      <c r="V9" s="35">
        <v>6.4059499889999998</v>
      </c>
      <c r="W9" s="32"/>
      <c r="X9" s="38">
        <f t="shared" si="1"/>
        <v>3706609.3541345159</v>
      </c>
      <c r="Y9" s="35">
        <v>561085.60534688516</v>
      </c>
      <c r="Z9" s="35">
        <v>13749.395264407998</v>
      </c>
      <c r="AA9" s="35">
        <v>195381.04850935002</v>
      </c>
      <c r="AB9" s="35">
        <v>14721.558766075999</v>
      </c>
      <c r="AC9" s="35">
        <v>298582.6983860851</v>
      </c>
      <c r="AD9" s="35">
        <v>28394.145607972001</v>
      </c>
      <c r="AE9" s="35">
        <v>285213.54438041209</v>
      </c>
      <c r="AF9" s="35">
        <v>31906.785321769999</v>
      </c>
      <c r="AG9" s="35">
        <v>263916.65716323303</v>
      </c>
      <c r="AH9" s="35">
        <v>38786.042727749998</v>
      </c>
      <c r="AI9" s="35">
        <v>315914.72581695102</v>
      </c>
      <c r="AJ9" s="35">
        <v>52566.724419681006</v>
      </c>
      <c r="AK9" s="35">
        <v>1105613.6792708675</v>
      </c>
      <c r="AL9" s="35">
        <v>449865.43782339909</v>
      </c>
      <c r="AM9" s="46">
        <v>313.22897215199998</v>
      </c>
      <c r="AN9" s="46">
        <v>2.911896842</v>
      </c>
      <c r="AO9" s="46">
        <v>350.14832646500008</v>
      </c>
      <c r="AP9" s="46">
        <v>2.3216518440000002</v>
      </c>
      <c r="AQ9" s="46">
        <v>1161.113981315</v>
      </c>
      <c r="AR9" s="46">
        <v>9.3986205190000014</v>
      </c>
      <c r="AS9" s="46">
        <v>2120.3608454239998</v>
      </c>
      <c r="AT9" s="46">
        <v>22.116087414999999</v>
      </c>
      <c r="AU9" s="46">
        <v>2201.1501858899996</v>
      </c>
      <c r="AV9" s="46">
        <v>37.596855677999997</v>
      </c>
      <c r="AW9" s="46">
        <v>3158.5044744460001</v>
      </c>
      <c r="AX9" s="46">
        <v>123.09876032200002</v>
      </c>
      <c r="AY9" s="46">
        <v>33660.022407778997</v>
      </c>
      <c r="AZ9" s="46">
        <v>7749.332263585</v>
      </c>
      <c r="BA9" s="1"/>
      <c r="BB9" s="38">
        <f t="shared" si="2"/>
        <v>3706609.3541345154</v>
      </c>
      <c r="BC9" s="35">
        <v>1604179.5537859658</v>
      </c>
      <c r="BD9" s="35">
        <v>127557.92768797596</v>
      </c>
      <c r="BE9" s="35">
        <v>1421528.4050878175</v>
      </c>
      <c r="BF9" s="35">
        <v>502432.16224307998</v>
      </c>
      <c r="BG9" s="35">
        <v>6146.0023112459994</v>
      </c>
      <c r="BH9" s="35">
        <v>74.345112297999989</v>
      </c>
      <c r="BI9" s="35">
        <v>36818.526882225015</v>
      </c>
      <c r="BJ9" s="35">
        <v>7872.4310239070001</v>
      </c>
      <c r="BL9" s="38">
        <f t="shared" si="3"/>
        <v>2109027.828897485</v>
      </c>
      <c r="BM9" s="35">
        <v>1604179.5537859648</v>
      </c>
      <c r="BN9" s="35">
        <v>127557.92768797604</v>
      </c>
      <c r="BO9" s="35">
        <v>304142</v>
      </c>
      <c r="BP9" s="35">
        <v>62800</v>
      </c>
      <c r="BQ9" s="35">
        <v>6146.0023112460003</v>
      </c>
      <c r="BR9" s="35">
        <v>74.345112298000004</v>
      </c>
      <c r="BS9" s="35">
        <v>3774</v>
      </c>
      <c r="BT9" s="35">
        <v>354</v>
      </c>
    </row>
    <row r="10" spans="1:72" x14ac:dyDescent="0.25">
      <c r="A10" s="31">
        <v>41670</v>
      </c>
      <c r="B10" s="38">
        <f t="shared" si="0"/>
        <v>3637382.3786748163</v>
      </c>
      <c r="C10" s="35">
        <v>23268.765986814004</v>
      </c>
      <c r="D10" s="35">
        <v>5992.8856382110007</v>
      </c>
      <c r="E10" s="35">
        <v>1320984.5616197106</v>
      </c>
      <c r="F10" s="35">
        <v>249690.24431960401</v>
      </c>
      <c r="G10" s="35">
        <v>543573.82900781592</v>
      </c>
      <c r="H10" s="35">
        <v>269427.13250861201</v>
      </c>
      <c r="I10" s="35">
        <v>26.004617727000007</v>
      </c>
      <c r="J10" s="35">
        <v>0</v>
      </c>
      <c r="K10" s="35">
        <v>1085705.2041320982</v>
      </c>
      <c r="L10" s="35">
        <v>87154.483386344975</v>
      </c>
      <c r="M10" s="35">
        <v>11261.810754143</v>
      </c>
      <c r="N10" s="36">
        <v>0</v>
      </c>
      <c r="O10" s="35">
        <v>12360.991763904001</v>
      </c>
      <c r="P10" s="35">
        <v>1320.4049074330001</v>
      </c>
      <c r="Q10" s="35">
        <v>16797.106300246</v>
      </c>
      <c r="R10" s="35">
        <v>6118.5546416990001</v>
      </c>
      <c r="S10" s="37">
        <v>303.83650317800004</v>
      </c>
      <c r="T10" s="35">
        <v>0</v>
      </c>
      <c r="U10" s="35">
        <v>3329.0817147610005</v>
      </c>
      <c r="V10" s="35">
        <v>67.480872513999998</v>
      </c>
      <c r="W10" s="32"/>
      <c r="X10" s="38">
        <f t="shared" si="1"/>
        <v>3637382.3786748159</v>
      </c>
      <c r="Y10" s="35">
        <v>553131.38021424611</v>
      </c>
      <c r="Z10" s="35">
        <v>13833.794919623004</v>
      </c>
      <c r="AA10" s="35">
        <v>193755.95871463802</v>
      </c>
      <c r="AB10" s="35">
        <v>14865.848200571001</v>
      </c>
      <c r="AC10" s="35">
        <v>292231.39804024913</v>
      </c>
      <c r="AD10" s="35">
        <v>28797.109744472</v>
      </c>
      <c r="AE10" s="35">
        <v>278826.64724924508</v>
      </c>
      <c r="AF10" s="35">
        <v>32126.029428782014</v>
      </c>
      <c r="AG10" s="35">
        <v>255587.82175235913</v>
      </c>
      <c r="AH10" s="35">
        <v>39231.538943583</v>
      </c>
      <c r="AI10" s="35">
        <v>300969.153340574</v>
      </c>
      <c r="AJ10" s="35">
        <v>53022.674300681989</v>
      </c>
      <c r="AK10" s="35">
        <v>1099056.0060528549</v>
      </c>
      <c r="AL10" s="35">
        <v>430387.75031505898</v>
      </c>
      <c r="AM10" s="46">
        <v>314.58800855100003</v>
      </c>
      <c r="AN10" s="46">
        <v>2.7246097109999998</v>
      </c>
      <c r="AO10" s="46">
        <v>421.25331565600004</v>
      </c>
      <c r="AP10" s="46">
        <v>2.7012443780000002</v>
      </c>
      <c r="AQ10" s="46">
        <v>1224.6751256990005</v>
      </c>
      <c r="AR10" s="46">
        <v>10.564328291000001</v>
      </c>
      <c r="AS10" s="46">
        <v>2323.6543754240001</v>
      </c>
      <c r="AT10" s="46">
        <v>21.689512149999999</v>
      </c>
      <c r="AU10" s="46">
        <v>2152.1339433470002</v>
      </c>
      <c r="AV10" s="46">
        <v>42.693020919000006</v>
      </c>
      <c r="AW10" s="46">
        <v>3740.632072716</v>
      </c>
      <c r="AX10" s="46">
        <v>144.69954266900001</v>
      </c>
      <c r="AY10" s="46">
        <v>33875.890194838998</v>
      </c>
      <c r="AZ10" s="46">
        <v>7281.3681635280009</v>
      </c>
      <c r="BA10" s="1"/>
      <c r="BB10" s="38">
        <f t="shared" si="2"/>
        <v>3637382.3786748154</v>
      </c>
      <c r="BC10" s="35">
        <v>1573533.2059707369</v>
      </c>
      <c r="BD10" s="35">
        <v>128854.32123703106</v>
      </c>
      <c r="BE10" s="35">
        <v>1400025.1593934288</v>
      </c>
      <c r="BF10" s="35">
        <v>483410.42461574095</v>
      </c>
      <c r="BG10" s="35">
        <v>6436.3047686769996</v>
      </c>
      <c r="BH10" s="35">
        <v>80.372715448999998</v>
      </c>
      <c r="BI10" s="35">
        <v>37616.522267554996</v>
      </c>
      <c r="BJ10" s="35">
        <v>7426.067706197</v>
      </c>
      <c r="BL10" s="38">
        <f t="shared" si="3"/>
        <v>2067872.2046918946</v>
      </c>
      <c r="BM10" s="35">
        <v>1573533.2059707374</v>
      </c>
      <c r="BN10" s="35">
        <v>128854.32123703102</v>
      </c>
      <c r="BO10" s="35">
        <v>291556</v>
      </c>
      <c r="BP10" s="35">
        <v>63276</v>
      </c>
      <c r="BQ10" s="35">
        <v>6436.3047686770005</v>
      </c>
      <c r="BR10" s="35">
        <v>80.372715449000012</v>
      </c>
      <c r="BS10" s="35">
        <v>3798</v>
      </c>
      <c r="BT10" s="35">
        <v>338</v>
      </c>
    </row>
    <row r="11" spans="1:72" x14ac:dyDescent="0.25">
      <c r="A11" s="31">
        <v>41698</v>
      </c>
      <c r="B11" s="38">
        <f t="shared" si="0"/>
        <v>3651574.1729729245</v>
      </c>
      <c r="C11" s="35">
        <v>23961.680765388002</v>
      </c>
      <c r="D11" s="35">
        <v>6888.8815981310017</v>
      </c>
      <c r="E11" s="35">
        <v>1335361.4356165717</v>
      </c>
      <c r="F11" s="35">
        <v>238357.15198663302</v>
      </c>
      <c r="G11" s="35">
        <v>551418.14831770991</v>
      </c>
      <c r="H11" s="35">
        <v>267802.96339827299</v>
      </c>
      <c r="I11" s="35">
        <v>17.524449306000001</v>
      </c>
      <c r="J11" s="35">
        <v>0</v>
      </c>
      <c r="K11" s="35">
        <v>1084445.0885918511</v>
      </c>
      <c r="L11" s="35">
        <v>86404.57229811202</v>
      </c>
      <c r="M11" s="35">
        <v>15445.606859639</v>
      </c>
      <c r="N11" s="36">
        <v>0</v>
      </c>
      <c r="O11" s="35">
        <v>13171.560071742999</v>
      </c>
      <c r="P11" s="35">
        <v>709.88846168000009</v>
      </c>
      <c r="Q11" s="35">
        <v>18007.535763178999</v>
      </c>
      <c r="R11" s="35">
        <v>6119.2491111550007</v>
      </c>
      <c r="S11" s="37">
        <v>306.03493202300001</v>
      </c>
      <c r="T11" s="35">
        <v>0</v>
      </c>
      <c r="U11" s="35">
        <v>3115.8969631560003</v>
      </c>
      <c r="V11" s="35">
        <v>40.953788373999998</v>
      </c>
      <c r="W11" s="32"/>
      <c r="X11" s="38">
        <f t="shared" si="1"/>
        <v>3651574.1729729255</v>
      </c>
      <c r="Y11" s="35">
        <v>553681.46147576522</v>
      </c>
      <c r="Z11" s="35">
        <v>13847.607975073999</v>
      </c>
      <c r="AA11" s="35">
        <v>193540.76935785904</v>
      </c>
      <c r="AB11" s="35">
        <v>14816.662328765002</v>
      </c>
      <c r="AC11" s="35">
        <v>292639.50970349705</v>
      </c>
      <c r="AD11" s="35">
        <v>28543.242970996002</v>
      </c>
      <c r="AE11" s="35">
        <v>278622.17593918397</v>
      </c>
      <c r="AF11" s="35">
        <v>31652.063609373999</v>
      </c>
      <c r="AG11" s="35">
        <v>255962.40038260102</v>
      </c>
      <c r="AH11" s="35">
        <v>38815.944815212999</v>
      </c>
      <c r="AI11" s="35">
        <v>302436.71583692706</v>
      </c>
      <c r="AJ11" s="35">
        <v>52853.896121240999</v>
      </c>
      <c r="AK11" s="35">
        <v>1118320.8450449943</v>
      </c>
      <c r="AL11" s="35">
        <v>418924.151460486</v>
      </c>
      <c r="AM11" s="46">
        <v>318.25116479500002</v>
      </c>
      <c r="AN11" s="46">
        <v>2.8568568750000001</v>
      </c>
      <c r="AO11" s="46">
        <v>405.80339218399996</v>
      </c>
      <c r="AP11" s="46">
        <v>3.2832731059999998</v>
      </c>
      <c r="AQ11" s="46">
        <v>1255.0970866979999</v>
      </c>
      <c r="AR11" s="46">
        <v>11.069636874</v>
      </c>
      <c r="AS11" s="46">
        <v>2275.8197774979999</v>
      </c>
      <c r="AT11" s="46">
        <v>22.643048230000002</v>
      </c>
      <c r="AU11" s="46">
        <v>2036.4655767170002</v>
      </c>
      <c r="AV11" s="46">
        <v>42.216845806000002</v>
      </c>
      <c r="AW11" s="46">
        <v>3729.093363945</v>
      </c>
      <c r="AX11" s="46">
        <v>122.987239183</v>
      </c>
      <c r="AY11" s="46">
        <v>40026.104227903008</v>
      </c>
      <c r="AZ11" s="46">
        <v>6665.0344611350001</v>
      </c>
      <c r="BA11" s="1"/>
      <c r="BB11" s="38">
        <f t="shared" si="2"/>
        <v>3651574.1729729255</v>
      </c>
      <c r="BC11" s="35">
        <v>1574446.3168589063</v>
      </c>
      <c r="BD11" s="35">
        <v>127675.52169942192</v>
      </c>
      <c r="BE11" s="35">
        <v>1420757.5608819211</v>
      </c>
      <c r="BF11" s="35">
        <v>471778.04758172709</v>
      </c>
      <c r="BG11" s="35">
        <v>6291.436997892004</v>
      </c>
      <c r="BH11" s="35">
        <v>82.069660890999984</v>
      </c>
      <c r="BI11" s="35">
        <v>43755.197591848002</v>
      </c>
      <c r="BJ11" s="35">
        <v>6788.0217003180005</v>
      </c>
      <c r="BL11" s="38">
        <f t="shared" si="3"/>
        <v>2066829.3452171115</v>
      </c>
      <c r="BM11" s="35">
        <v>1574446.3168589063</v>
      </c>
      <c r="BN11" s="35">
        <v>127675.52169942192</v>
      </c>
      <c r="BO11" s="35">
        <v>290968</v>
      </c>
      <c r="BP11" s="35">
        <v>63206</v>
      </c>
      <c r="BQ11" s="35">
        <v>6291.4369978920004</v>
      </c>
      <c r="BR11" s="35">
        <v>82.069660890999998</v>
      </c>
      <c r="BS11" s="35">
        <v>3842</v>
      </c>
      <c r="BT11" s="35">
        <v>318</v>
      </c>
    </row>
    <row r="12" spans="1:72" x14ac:dyDescent="0.25">
      <c r="A12" s="31">
        <v>41729</v>
      </c>
      <c r="B12" s="38">
        <f t="shared" si="0"/>
        <v>3671553.2614407404</v>
      </c>
      <c r="C12" s="35">
        <v>27688.154452346997</v>
      </c>
      <c r="D12" s="35">
        <v>5697.0413974079993</v>
      </c>
      <c r="E12" s="35">
        <v>1374368.1316074585</v>
      </c>
      <c r="F12" s="35">
        <v>240223.85168201703</v>
      </c>
      <c r="G12" s="35">
        <v>556370.57214600604</v>
      </c>
      <c r="H12" s="35">
        <v>252852.931812428</v>
      </c>
      <c r="I12" s="35">
        <v>17.707833265000001</v>
      </c>
      <c r="J12" s="35">
        <v>0</v>
      </c>
      <c r="K12" s="35">
        <v>1066471.4608693598</v>
      </c>
      <c r="L12" s="35">
        <v>86766.92968500701</v>
      </c>
      <c r="M12" s="35">
        <v>18214.401870201003</v>
      </c>
      <c r="N12" s="36">
        <v>0</v>
      </c>
      <c r="O12" s="35">
        <v>14503.744637385003</v>
      </c>
      <c r="P12" s="35">
        <v>444.79840417600008</v>
      </c>
      <c r="Q12" s="35">
        <v>17715.862216459005</v>
      </c>
      <c r="R12" s="35">
        <v>6110.3639869489998</v>
      </c>
      <c r="S12" s="37">
        <v>623.18637950100003</v>
      </c>
      <c r="T12" s="35">
        <v>0</v>
      </c>
      <c r="U12" s="35">
        <v>3483.1338203599998</v>
      </c>
      <c r="V12" s="35">
        <v>0.98864041300000016</v>
      </c>
      <c r="W12" s="32"/>
      <c r="X12" s="38">
        <f t="shared" si="1"/>
        <v>3671553.2614407404</v>
      </c>
      <c r="Y12" s="35">
        <v>548740.92832621792</v>
      </c>
      <c r="Z12" s="35">
        <v>13820.936899763001</v>
      </c>
      <c r="AA12" s="35">
        <v>193207.19085108404</v>
      </c>
      <c r="AB12" s="35">
        <v>14814.312391870002</v>
      </c>
      <c r="AC12" s="35">
        <v>291327.11958069506</v>
      </c>
      <c r="AD12" s="35">
        <v>28521.172749575002</v>
      </c>
      <c r="AE12" s="35">
        <v>275779.98140079901</v>
      </c>
      <c r="AF12" s="35">
        <v>31635.232950888003</v>
      </c>
      <c r="AG12" s="35">
        <v>254455.77678767408</v>
      </c>
      <c r="AH12" s="35">
        <v>38639.350079447999</v>
      </c>
      <c r="AI12" s="35">
        <v>300974.33047270699</v>
      </c>
      <c r="AJ12" s="35">
        <v>52316.615672261003</v>
      </c>
      <c r="AK12" s="35">
        <v>1160430.6994892592</v>
      </c>
      <c r="AL12" s="35">
        <v>405793.13383305504</v>
      </c>
      <c r="AM12" s="46">
        <v>322.09124478900003</v>
      </c>
      <c r="AN12" s="46">
        <v>2.4837774550000002</v>
      </c>
      <c r="AO12" s="46">
        <v>409.30348590799997</v>
      </c>
      <c r="AP12" s="46">
        <v>4.1999046020000002</v>
      </c>
      <c r="AQ12" s="46">
        <v>1223.7482282120004</v>
      </c>
      <c r="AR12" s="46">
        <v>10.639933822</v>
      </c>
      <c r="AS12" s="46">
        <v>2195.8557362760002</v>
      </c>
      <c r="AT12" s="46">
        <v>23.141948612</v>
      </c>
      <c r="AU12" s="46">
        <v>1897.9912811850004</v>
      </c>
      <c r="AV12" s="46">
        <v>33.239174821000006</v>
      </c>
      <c r="AW12" s="46">
        <v>3389.0708991659999</v>
      </c>
      <c r="AX12" s="46">
        <v>124.65171294800002</v>
      </c>
      <c r="AY12" s="46">
        <v>45102.268048370002</v>
      </c>
      <c r="AZ12" s="46">
        <v>6357.7945792780001</v>
      </c>
      <c r="BA12" s="1"/>
      <c r="BB12" s="38">
        <f t="shared" si="2"/>
        <v>3671553.26144074</v>
      </c>
      <c r="BC12" s="35">
        <v>1563510.9969464701</v>
      </c>
      <c r="BD12" s="35">
        <v>127431.00507154399</v>
      </c>
      <c r="BE12" s="35">
        <v>1461405.029961966</v>
      </c>
      <c r="BF12" s="35">
        <v>458109.74950531597</v>
      </c>
      <c r="BG12" s="35">
        <v>6048.9899763700014</v>
      </c>
      <c r="BH12" s="35">
        <v>73.704739312000015</v>
      </c>
      <c r="BI12" s="35">
        <v>48491.338947536002</v>
      </c>
      <c r="BJ12" s="35">
        <v>6482.4462922260009</v>
      </c>
      <c r="BL12" s="38">
        <f t="shared" si="3"/>
        <v>2055590.6967336959</v>
      </c>
      <c r="BM12" s="35">
        <v>1563510.9969464699</v>
      </c>
      <c r="BN12" s="35">
        <v>127431.005071544</v>
      </c>
      <c r="BO12" s="35">
        <v>291172</v>
      </c>
      <c r="BP12" s="35">
        <v>63184</v>
      </c>
      <c r="BQ12" s="35">
        <v>6048.9899763700005</v>
      </c>
      <c r="BR12" s="35">
        <v>73.704739312000001</v>
      </c>
      <c r="BS12" s="35">
        <v>3846</v>
      </c>
      <c r="BT12" s="35">
        <v>324</v>
      </c>
    </row>
    <row r="13" spans="1:72" x14ac:dyDescent="0.25">
      <c r="A13" s="31">
        <v>41759</v>
      </c>
      <c r="B13" s="38">
        <f t="shared" si="0"/>
        <v>3749915.3579210397</v>
      </c>
      <c r="C13" s="35">
        <v>39881.671694912002</v>
      </c>
      <c r="D13" s="35">
        <v>5491.1639882850004</v>
      </c>
      <c r="E13" s="35">
        <v>1395314.831295365</v>
      </c>
      <c r="F13" s="35">
        <v>238984.28001418101</v>
      </c>
      <c r="G13" s="35">
        <v>587420.84487439017</v>
      </c>
      <c r="H13" s="35">
        <v>257129.67267883604</v>
      </c>
      <c r="I13" s="35">
        <v>18.021280839000003</v>
      </c>
      <c r="J13" s="35">
        <v>0</v>
      </c>
      <c r="K13" s="35">
        <v>1075552.9294312852</v>
      </c>
      <c r="L13" s="35">
        <v>87375.714215268992</v>
      </c>
      <c r="M13" s="35">
        <v>21149.552784296997</v>
      </c>
      <c r="N13" s="36">
        <v>0</v>
      </c>
      <c r="O13" s="35">
        <v>14029.350348171001</v>
      </c>
      <c r="P13" s="35">
        <v>475.34026388399997</v>
      </c>
      <c r="Q13" s="35">
        <v>16332.860371881994</v>
      </c>
      <c r="R13" s="35">
        <v>7233.4596380559997</v>
      </c>
      <c r="S13" s="37">
        <v>592.93591405900008</v>
      </c>
      <c r="T13" s="35">
        <v>0</v>
      </c>
      <c r="U13" s="35">
        <v>2931.7217487679991</v>
      </c>
      <c r="V13" s="35">
        <v>1.00737856</v>
      </c>
      <c r="W13" s="32"/>
      <c r="X13" s="38">
        <f t="shared" si="1"/>
        <v>3749915.3579210388</v>
      </c>
      <c r="Y13" s="35">
        <v>557022.37415652908</v>
      </c>
      <c r="Z13" s="35">
        <v>13898.304107298001</v>
      </c>
      <c r="AA13" s="35">
        <v>194865.61476050704</v>
      </c>
      <c r="AB13" s="35">
        <v>14979.933135351006</v>
      </c>
      <c r="AC13" s="35">
        <v>292758.07496339607</v>
      </c>
      <c r="AD13" s="35">
        <v>28866.130011804002</v>
      </c>
      <c r="AE13" s="35">
        <v>279395.48530864902</v>
      </c>
      <c r="AF13" s="35">
        <v>31886.741928067993</v>
      </c>
      <c r="AG13" s="35">
        <v>256828.83658922504</v>
      </c>
      <c r="AH13" s="35">
        <v>39117.802701683999</v>
      </c>
      <c r="AI13" s="35">
        <v>303640.66817188601</v>
      </c>
      <c r="AJ13" s="35">
        <v>54051.239661660002</v>
      </c>
      <c r="AK13" s="35">
        <v>1213677.2446265989</v>
      </c>
      <c r="AL13" s="35">
        <v>406180.67935070611</v>
      </c>
      <c r="AM13" s="46">
        <v>317.59323493399995</v>
      </c>
      <c r="AN13" s="46">
        <v>2.5977165769999999</v>
      </c>
      <c r="AO13" s="46">
        <v>426.95199162300014</v>
      </c>
      <c r="AP13" s="46">
        <v>3.3176931789999999</v>
      </c>
      <c r="AQ13" s="46">
        <v>1193.4933916010002</v>
      </c>
      <c r="AR13" s="46">
        <v>12.135734975000002</v>
      </c>
      <c r="AS13" s="46">
        <v>2077.1129227190004</v>
      </c>
      <c r="AT13" s="46">
        <v>21.203852810000001</v>
      </c>
      <c r="AU13" s="46">
        <v>1831.247496083</v>
      </c>
      <c r="AV13" s="46">
        <v>35.797124772000004</v>
      </c>
      <c r="AW13" s="46">
        <v>3326.0539921940003</v>
      </c>
      <c r="AX13" s="46">
        <v>106.46516599100001</v>
      </c>
      <c r="AY13" s="46">
        <v>45863.968138023003</v>
      </c>
      <c r="AZ13" s="46">
        <v>7528.2899921960006</v>
      </c>
      <c r="BA13" s="1"/>
      <c r="BB13" s="38">
        <f t="shared" si="2"/>
        <v>3749915.3579210397</v>
      </c>
      <c r="BC13" s="35">
        <v>1580870.3857783065</v>
      </c>
      <c r="BD13" s="35">
        <v>128748.91188420496</v>
      </c>
      <c r="BE13" s="35">
        <v>1517317.9127984848</v>
      </c>
      <c r="BF13" s="35">
        <v>460231.91901236621</v>
      </c>
      <c r="BG13" s="35">
        <v>5846.3990369599996</v>
      </c>
      <c r="BH13" s="35">
        <v>75.052122312999998</v>
      </c>
      <c r="BI13" s="35">
        <v>49190.022130217003</v>
      </c>
      <c r="BJ13" s="35">
        <v>7634.7551581870002</v>
      </c>
      <c r="BL13" s="38">
        <f t="shared" si="3"/>
        <v>2078232.7488217845</v>
      </c>
      <c r="BM13" s="35">
        <v>1580870.3857783065</v>
      </c>
      <c r="BN13" s="35">
        <v>128748.91188420495</v>
      </c>
      <c r="BO13" s="35">
        <v>294280</v>
      </c>
      <c r="BP13" s="35">
        <v>64322</v>
      </c>
      <c r="BQ13" s="35">
        <v>5846.3990369600006</v>
      </c>
      <c r="BR13" s="35">
        <v>75.052122312999998</v>
      </c>
      <c r="BS13" s="35">
        <v>3760</v>
      </c>
      <c r="BT13" s="35">
        <v>330</v>
      </c>
    </row>
    <row r="14" spans="1:72" x14ac:dyDescent="0.25">
      <c r="A14" s="31">
        <v>41790</v>
      </c>
      <c r="B14" s="38">
        <f t="shared" si="0"/>
        <v>3822525.1904027946</v>
      </c>
      <c r="C14" s="35">
        <v>35840.396460639007</v>
      </c>
      <c r="D14" s="35">
        <v>9092.6800402900008</v>
      </c>
      <c r="E14" s="35">
        <v>1415519.8301858772</v>
      </c>
      <c r="F14" s="35">
        <v>256392.06259177299</v>
      </c>
      <c r="G14" s="35">
        <v>604369.60444685025</v>
      </c>
      <c r="H14" s="35">
        <v>278148.96142759605</v>
      </c>
      <c r="I14" s="35">
        <v>841.4578049480001</v>
      </c>
      <c r="J14" s="35">
        <v>0</v>
      </c>
      <c r="K14" s="35">
        <v>1064868.6369049489</v>
      </c>
      <c r="L14" s="35">
        <v>89071.212347153996</v>
      </c>
      <c r="M14" s="35">
        <v>22716.590029078001</v>
      </c>
      <c r="N14" s="36">
        <v>0</v>
      </c>
      <c r="O14" s="35">
        <v>13615.963943135997</v>
      </c>
      <c r="P14" s="35">
        <v>236.92202562599999</v>
      </c>
      <c r="Q14" s="35">
        <v>19387.590526121003</v>
      </c>
      <c r="R14" s="35">
        <v>8578.6421391810018</v>
      </c>
      <c r="S14" s="37">
        <v>745.41751056100009</v>
      </c>
      <c r="T14" s="35">
        <v>0</v>
      </c>
      <c r="U14" s="35">
        <v>3092.3642944070007</v>
      </c>
      <c r="V14" s="35">
        <v>6.8577246080000007</v>
      </c>
      <c r="W14" s="32"/>
      <c r="X14" s="38">
        <f t="shared" si="1"/>
        <v>3822525.1904027937</v>
      </c>
      <c r="Y14" s="35">
        <v>552066.92566666089</v>
      </c>
      <c r="Z14" s="35">
        <v>13984.684063036999</v>
      </c>
      <c r="AA14" s="35">
        <v>194295.36949462601</v>
      </c>
      <c r="AB14" s="35">
        <v>15109.350341658002</v>
      </c>
      <c r="AC14" s="35">
        <v>293732.71743829403</v>
      </c>
      <c r="AD14" s="35">
        <v>29268.438797969</v>
      </c>
      <c r="AE14" s="35">
        <v>281000.36116608902</v>
      </c>
      <c r="AF14" s="35">
        <v>32361.654663432</v>
      </c>
      <c r="AG14" s="35">
        <v>260796.68341183694</v>
      </c>
      <c r="AH14" s="35">
        <v>39299.524991598002</v>
      </c>
      <c r="AI14" s="35">
        <v>306646.68724563601</v>
      </c>
      <c r="AJ14" s="35">
        <v>54579.127567577008</v>
      </c>
      <c r="AK14" s="35">
        <v>1232901.1813801201</v>
      </c>
      <c r="AL14" s="35">
        <v>448102.13598154194</v>
      </c>
      <c r="AM14" s="46">
        <v>327.46124703400005</v>
      </c>
      <c r="AN14" s="46">
        <v>2.8949079620000004</v>
      </c>
      <c r="AO14" s="46">
        <v>433.30827241499998</v>
      </c>
      <c r="AP14" s="46">
        <v>3.2787112490000001</v>
      </c>
      <c r="AQ14" s="46">
        <v>1158.2080402610002</v>
      </c>
      <c r="AR14" s="46">
        <v>11.107424336000001</v>
      </c>
      <c r="AS14" s="46">
        <v>1922.1042094530001</v>
      </c>
      <c r="AT14" s="46">
        <v>20.012149861000001</v>
      </c>
      <c r="AU14" s="46">
        <v>1696.188330855</v>
      </c>
      <c r="AV14" s="46">
        <v>35.135243524000003</v>
      </c>
      <c r="AW14" s="46">
        <v>3150.5771459040002</v>
      </c>
      <c r="AX14" s="46">
        <v>105.57643165300001</v>
      </c>
      <c r="AY14" s="46">
        <v>50870.079057381015</v>
      </c>
      <c r="AZ14" s="46">
        <v>8644.4170208300002</v>
      </c>
      <c r="BA14" s="1"/>
      <c r="BB14" s="38">
        <f t="shared" si="2"/>
        <v>3822525.1904027932</v>
      </c>
      <c r="BC14" s="35">
        <v>1581892.0571775073</v>
      </c>
      <c r="BD14" s="35">
        <v>130023.65285769408</v>
      </c>
      <c r="BE14" s="35">
        <v>1539547.8686257554</v>
      </c>
      <c r="BF14" s="35">
        <v>502681.26354911888</v>
      </c>
      <c r="BG14" s="35">
        <v>5537.2701000179995</v>
      </c>
      <c r="BH14" s="35">
        <v>72.428436932000011</v>
      </c>
      <c r="BI14" s="35">
        <v>54020.656203285012</v>
      </c>
      <c r="BJ14" s="35">
        <v>8749.9934524830005</v>
      </c>
      <c r="BL14" s="38">
        <f t="shared" si="3"/>
        <v>2084645.4085721513</v>
      </c>
      <c r="BM14" s="35">
        <v>1581892.0571775073</v>
      </c>
      <c r="BN14" s="35">
        <v>130023.65285769408</v>
      </c>
      <c r="BO14" s="35">
        <v>298272</v>
      </c>
      <c r="BP14" s="35">
        <v>64806</v>
      </c>
      <c r="BQ14" s="35">
        <v>5537.2701000180004</v>
      </c>
      <c r="BR14" s="35">
        <v>72.428436932000011</v>
      </c>
      <c r="BS14" s="35">
        <v>3704</v>
      </c>
      <c r="BT14" s="35">
        <v>338</v>
      </c>
    </row>
    <row r="15" spans="1:72" x14ac:dyDescent="0.25">
      <c r="A15" s="31">
        <v>41820</v>
      </c>
      <c r="B15" s="38">
        <f t="shared" si="0"/>
        <v>3893057.4047722276</v>
      </c>
      <c r="C15" s="35">
        <v>32922.639998632003</v>
      </c>
      <c r="D15" s="35">
        <v>6377.5070099759996</v>
      </c>
      <c r="E15" s="35">
        <v>1439993.3663269533</v>
      </c>
      <c r="F15" s="35">
        <v>268415.15445745195</v>
      </c>
      <c r="G15" s="35">
        <v>650602.99233503465</v>
      </c>
      <c r="H15" s="35">
        <v>259424.15122712002</v>
      </c>
      <c r="I15" s="35">
        <v>848.87845936000008</v>
      </c>
      <c r="J15" s="35">
        <v>0</v>
      </c>
      <c r="K15" s="35">
        <v>1077834.0280523431</v>
      </c>
      <c r="L15" s="35">
        <v>87607.819399311004</v>
      </c>
      <c r="M15" s="35">
        <v>25427.673837226997</v>
      </c>
      <c r="N15" s="36">
        <v>0</v>
      </c>
      <c r="O15" s="35">
        <v>15056.240780230999</v>
      </c>
      <c r="P15" s="35">
        <v>205.00978490800003</v>
      </c>
      <c r="Q15" s="35">
        <v>17809.891763687992</v>
      </c>
      <c r="R15" s="35">
        <v>6579.5043575459995</v>
      </c>
      <c r="S15" s="37">
        <v>651.0420037670001</v>
      </c>
      <c r="T15" s="35">
        <v>0</v>
      </c>
      <c r="U15" s="35">
        <v>3294.5415092450003</v>
      </c>
      <c r="V15" s="35">
        <v>6.9634694330000002</v>
      </c>
      <c r="W15" s="32"/>
      <c r="X15" s="38">
        <f t="shared" si="1"/>
        <v>3893057.4047722286</v>
      </c>
      <c r="Y15" s="35">
        <v>550003.18046999001</v>
      </c>
      <c r="Z15" s="35">
        <v>13972.966384790005</v>
      </c>
      <c r="AA15" s="35">
        <v>195472.87588706304</v>
      </c>
      <c r="AB15" s="35">
        <v>14903.570185787001</v>
      </c>
      <c r="AC15" s="35">
        <v>297438.57151412003</v>
      </c>
      <c r="AD15" s="35">
        <v>28966.654492334004</v>
      </c>
      <c r="AE15" s="35">
        <v>286596.09950890602</v>
      </c>
      <c r="AF15" s="35">
        <v>31983.553270923003</v>
      </c>
      <c r="AG15" s="35">
        <v>268482.22086402401</v>
      </c>
      <c r="AH15" s="35">
        <v>39294.851235411006</v>
      </c>
      <c r="AI15" s="35">
        <v>318809.97600046708</v>
      </c>
      <c r="AJ15" s="35">
        <v>54111.616020349014</v>
      </c>
      <c r="AK15" s="35">
        <v>1285398.9809277542</v>
      </c>
      <c r="AL15" s="35">
        <v>438591.420504265</v>
      </c>
      <c r="AM15" s="46">
        <v>336.66192363100009</v>
      </c>
      <c r="AN15" s="46">
        <v>2.7431647180000001</v>
      </c>
      <c r="AO15" s="46">
        <v>414.11747738000008</v>
      </c>
      <c r="AP15" s="46">
        <v>3.6137214429999998</v>
      </c>
      <c r="AQ15" s="46">
        <v>1072.808563496</v>
      </c>
      <c r="AR15" s="46">
        <v>12.388506081999999</v>
      </c>
      <c r="AS15" s="46">
        <v>1738.4422170460002</v>
      </c>
      <c r="AT15" s="46">
        <v>20.342976950000001</v>
      </c>
      <c r="AU15" s="46">
        <v>1651.068737546</v>
      </c>
      <c r="AV15" s="46">
        <v>31.850836471999997</v>
      </c>
      <c r="AW15" s="46">
        <v>3074.8517124349996</v>
      </c>
      <c r="AX15" s="46">
        <v>104.62670913899998</v>
      </c>
      <c r="AY15" s="46">
        <v>53951.439262623993</v>
      </c>
      <c r="AZ15" s="46">
        <v>6615.9116970830009</v>
      </c>
      <c r="BA15" s="1"/>
      <c r="BB15" s="38">
        <f t="shared" si="2"/>
        <v>3893057.4047722286</v>
      </c>
      <c r="BC15" s="35">
        <v>1597992.9482441028</v>
      </c>
      <c r="BD15" s="35">
        <v>129121.59556924504</v>
      </c>
      <c r="BE15" s="35">
        <v>1604208.9569282213</v>
      </c>
      <c r="BF15" s="35">
        <v>492703.03652461403</v>
      </c>
      <c r="BG15" s="35">
        <v>5213.0989190990003</v>
      </c>
      <c r="BH15" s="35">
        <v>70.939205665000003</v>
      </c>
      <c r="BI15" s="35">
        <v>57026.290975059004</v>
      </c>
      <c r="BJ15" s="35">
        <v>6720.538406222</v>
      </c>
      <c r="BL15" s="38">
        <f t="shared" si="3"/>
        <v>2110984.5819381122</v>
      </c>
      <c r="BM15" s="35">
        <v>1597992.9482441028</v>
      </c>
      <c r="BN15" s="35">
        <v>129121.59556924502</v>
      </c>
      <c r="BO15" s="35">
        <v>309932</v>
      </c>
      <c r="BP15" s="35">
        <v>64534</v>
      </c>
      <c r="BQ15" s="35">
        <v>5213.0989190990003</v>
      </c>
      <c r="BR15" s="35">
        <v>70.939205665000003</v>
      </c>
      <c r="BS15" s="35">
        <v>3794</v>
      </c>
      <c r="BT15" s="35">
        <v>326</v>
      </c>
    </row>
    <row r="16" spans="1:72" x14ac:dyDescent="0.25">
      <c r="A16" s="31">
        <v>41851</v>
      </c>
      <c r="B16" s="38">
        <f t="shared" si="0"/>
        <v>3832171.440270199</v>
      </c>
      <c r="C16" s="35">
        <v>33024.452624640006</v>
      </c>
      <c r="D16" s="35">
        <v>9435.9146413960007</v>
      </c>
      <c r="E16" s="35">
        <v>1475003.7367913642</v>
      </c>
      <c r="F16" s="35">
        <v>258461.56912873604</v>
      </c>
      <c r="G16" s="35">
        <v>541524.35427484312</v>
      </c>
      <c r="H16" s="35">
        <v>255437.98441896396</v>
      </c>
      <c r="I16" s="35">
        <v>856.62700579</v>
      </c>
      <c r="J16" s="35">
        <v>0</v>
      </c>
      <c r="K16" s="35">
        <v>1110872.0398791283</v>
      </c>
      <c r="L16" s="35">
        <v>91759.822414053007</v>
      </c>
      <c r="M16" s="35">
        <v>11056.252799204998</v>
      </c>
      <c r="N16" s="36">
        <v>0</v>
      </c>
      <c r="O16" s="35">
        <v>15310.005232980999</v>
      </c>
      <c r="P16" s="35">
        <v>258.09844768200003</v>
      </c>
      <c r="Q16" s="35">
        <v>19130.813857792004</v>
      </c>
      <c r="R16" s="35">
        <v>6506.1496288260005</v>
      </c>
      <c r="S16" s="37">
        <v>718.10976012200001</v>
      </c>
      <c r="T16" s="35">
        <v>0</v>
      </c>
      <c r="U16" s="35">
        <v>2806.8113718090008</v>
      </c>
      <c r="V16" s="35">
        <v>8.6979928680000018</v>
      </c>
      <c r="W16" s="32"/>
      <c r="X16" s="38">
        <f t="shared" si="1"/>
        <v>3832171.440270198</v>
      </c>
      <c r="Y16" s="35">
        <v>588003.57243594783</v>
      </c>
      <c r="Z16" s="35">
        <v>13983.187592321003</v>
      </c>
      <c r="AA16" s="35">
        <v>202819.53413938504</v>
      </c>
      <c r="AB16" s="35">
        <v>14820.931081717001</v>
      </c>
      <c r="AC16" s="35">
        <v>304135.62225632102</v>
      </c>
      <c r="AD16" s="35">
        <v>28746.493405583999</v>
      </c>
      <c r="AE16" s="35">
        <v>289528.93700223695</v>
      </c>
      <c r="AF16" s="35">
        <v>32061.670696841</v>
      </c>
      <c r="AG16" s="35">
        <v>270304.02878039499</v>
      </c>
      <c r="AH16" s="35">
        <v>39353.463900869006</v>
      </c>
      <c r="AI16" s="35">
        <v>315957.852041448</v>
      </c>
      <c r="AJ16" s="35">
        <v>53870.855305482</v>
      </c>
      <c r="AK16" s="35">
        <v>1190531.6639200309</v>
      </c>
      <c r="AL16" s="35">
        <v>432258.68862033502</v>
      </c>
      <c r="AM16" s="46">
        <v>329.78445948800004</v>
      </c>
      <c r="AN16" s="46">
        <v>2.6331667310000002</v>
      </c>
      <c r="AO16" s="46">
        <v>413.94958294800006</v>
      </c>
      <c r="AP16" s="46">
        <v>3.5575473850000003</v>
      </c>
      <c r="AQ16" s="46">
        <v>1113.84684631</v>
      </c>
      <c r="AR16" s="46">
        <v>10.56915154</v>
      </c>
      <c r="AS16" s="46">
        <v>1756.498593799</v>
      </c>
      <c r="AT16" s="46">
        <v>20.590452261000003</v>
      </c>
      <c r="AU16" s="46">
        <v>1697.3764403880002</v>
      </c>
      <c r="AV16" s="46">
        <v>37.240877381000004</v>
      </c>
      <c r="AW16" s="46">
        <v>3016.146211748</v>
      </c>
      <c r="AX16" s="46">
        <v>98.745032335000005</v>
      </c>
      <c r="AY16" s="46">
        <v>40694.390887228001</v>
      </c>
      <c r="AZ16" s="46">
        <v>6599.6098417430003</v>
      </c>
      <c r="BA16" s="1"/>
      <c r="BB16" s="38">
        <f t="shared" si="2"/>
        <v>3832171.4402701985</v>
      </c>
      <c r="BC16" s="35">
        <v>1654791.6946142856</v>
      </c>
      <c r="BD16" s="35">
        <v>128965.74667733198</v>
      </c>
      <c r="BE16" s="35">
        <v>1506489.5159614792</v>
      </c>
      <c r="BF16" s="35">
        <v>486129.54392581701</v>
      </c>
      <c r="BG16" s="35">
        <v>5311.4559229330007</v>
      </c>
      <c r="BH16" s="35">
        <v>74.591195298000002</v>
      </c>
      <c r="BI16" s="35">
        <v>43710.537098976005</v>
      </c>
      <c r="BJ16" s="35">
        <v>6698.3548740779997</v>
      </c>
      <c r="BL16" s="38">
        <f t="shared" si="3"/>
        <v>2163483.4884098484</v>
      </c>
      <c r="BM16" s="35">
        <v>1654791.6946142858</v>
      </c>
      <c r="BN16" s="35">
        <v>128965.74667733198</v>
      </c>
      <c r="BO16" s="35">
        <v>306284</v>
      </c>
      <c r="BP16" s="35">
        <v>64360</v>
      </c>
      <c r="BQ16" s="35">
        <v>5311.4559229330007</v>
      </c>
      <c r="BR16" s="35">
        <v>74.591195298000002</v>
      </c>
      <c r="BS16" s="35">
        <v>3368</v>
      </c>
      <c r="BT16" s="35">
        <v>328</v>
      </c>
    </row>
    <row r="17" spans="1:72" x14ac:dyDescent="0.25">
      <c r="A17" s="31">
        <v>41882</v>
      </c>
      <c r="B17" s="38">
        <f t="shared" si="0"/>
        <v>3913841.5065228306</v>
      </c>
      <c r="C17" s="35">
        <v>32793.951258879002</v>
      </c>
      <c r="D17" s="35">
        <v>7130.3950813560004</v>
      </c>
      <c r="E17" s="35">
        <v>1507678.6425642853</v>
      </c>
      <c r="F17" s="35">
        <v>265149.027964307</v>
      </c>
      <c r="G17" s="35">
        <v>581068.07831120782</v>
      </c>
      <c r="H17" s="35">
        <v>259022.10436960007</v>
      </c>
      <c r="I17" s="35">
        <v>1531.6796703740001</v>
      </c>
      <c r="J17" s="35">
        <v>0</v>
      </c>
      <c r="K17" s="35">
        <v>1100017.5576406098</v>
      </c>
      <c r="L17" s="35">
        <v>91668.234964145988</v>
      </c>
      <c r="M17" s="35">
        <v>20522.030607795001</v>
      </c>
      <c r="N17" s="36">
        <v>0</v>
      </c>
      <c r="O17" s="35">
        <v>15993.072854700999</v>
      </c>
      <c r="P17" s="35">
        <v>301.71487053600003</v>
      </c>
      <c r="Q17" s="35">
        <v>18884.974565077002</v>
      </c>
      <c r="R17" s="35">
        <v>8137.9210895090018</v>
      </c>
      <c r="S17" s="37">
        <v>723.89241654</v>
      </c>
      <c r="T17" s="35">
        <v>0</v>
      </c>
      <c r="U17" s="35">
        <v>3209.4500351300003</v>
      </c>
      <c r="V17" s="35">
        <v>8.7782587779999997</v>
      </c>
      <c r="W17" s="32"/>
      <c r="X17" s="38">
        <f t="shared" si="1"/>
        <v>3913841.5065228315</v>
      </c>
      <c r="Y17" s="35">
        <v>569558.48856722482</v>
      </c>
      <c r="Z17" s="35">
        <v>14096.032520949999</v>
      </c>
      <c r="AA17" s="35">
        <v>202304.44934735508</v>
      </c>
      <c r="AB17" s="35">
        <v>14908.367865962002</v>
      </c>
      <c r="AC17" s="35">
        <v>306575.64335696306</v>
      </c>
      <c r="AD17" s="35">
        <v>28845.070059394006</v>
      </c>
      <c r="AE17" s="35">
        <v>295212.75098440889</v>
      </c>
      <c r="AF17" s="35">
        <v>32065.229125226004</v>
      </c>
      <c r="AG17" s="35">
        <v>275885.60857003101</v>
      </c>
      <c r="AH17" s="35">
        <v>39179.379814509994</v>
      </c>
      <c r="AI17" s="35">
        <v>321534.46341894311</v>
      </c>
      <c r="AJ17" s="35">
        <v>54076.220434795003</v>
      </c>
      <c r="AK17" s="35">
        <v>1252018.5052004303</v>
      </c>
      <c r="AL17" s="35">
        <v>439799.46255857201</v>
      </c>
      <c r="AM17" s="46">
        <v>327.16249410299997</v>
      </c>
      <c r="AN17" s="46">
        <v>2.5178050640000005</v>
      </c>
      <c r="AO17" s="46">
        <v>396.02528253500003</v>
      </c>
      <c r="AP17" s="46">
        <v>3.6445524410000005</v>
      </c>
      <c r="AQ17" s="46">
        <v>1148.0718045730005</v>
      </c>
      <c r="AR17" s="46">
        <v>9.9362050630000009</v>
      </c>
      <c r="AS17" s="46">
        <v>1951.9059395230004</v>
      </c>
      <c r="AT17" s="46">
        <v>23.682085108999999</v>
      </c>
      <c r="AU17" s="46">
        <v>1899.6767442290002</v>
      </c>
      <c r="AV17" s="46">
        <v>39.011782021999998</v>
      </c>
      <c r="AW17" s="46">
        <v>3484.629798769</v>
      </c>
      <c r="AX17" s="46">
        <v>93.489548364000001</v>
      </c>
      <c r="AY17" s="46">
        <v>50125.948415510997</v>
      </c>
      <c r="AZ17" s="46">
        <v>8276.1322407600019</v>
      </c>
      <c r="BA17" s="1"/>
      <c r="BB17" s="38">
        <f t="shared" si="2"/>
        <v>3913841.5065228292</v>
      </c>
      <c r="BC17" s="35">
        <v>1649536.9408259809</v>
      </c>
      <c r="BD17" s="35">
        <v>129094.07938604207</v>
      </c>
      <c r="BE17" s="35">
        <v>1573552.9686193734</v>
      </c>
      <c r="BF17" s="35">
        <v>493875.68299336708</v>
      </c>
      <c r="BG17" s="35">
        <v>5722.8422649629993</v>
      </c>
      <c r="BH17" s="35">
        <v>78.792429698999996</v>
      </c>
      <c r="BI17" s="35">
        <v>53610.578214279994</v>
      </c>
      <c r="BJ17" s="35">
        <v>8369.6217891240012</v>
      </c>
      <c r="BL17" s="38">
        <f t="shared" si="3"/>
        <v>2166290.6549066845</v>
      </c>
      <c r="BM17" s="35">
        <v>1649536.9408259809</v>
      </c>
      <c r="BN17" s="35">
        <v>129094.07938604205</v>
      </c>
      <c r="BO17" s="35">
        <v>312828</v>
      </c>
      <c r="BP17" s="35">
        <v>64740</v>
      </c>
      <c r="BQ17" s="35">
        <v>5722.8422649630002</v>
      </c>
      <c r="BR17" s="35">
        <v>78.79242969900001</v>
      </c>
      <c r="BS17" s="35">
        <v>3956</v>
      </c>
      <c r="BT17" s="35">
        <v>334</v>
      </c>
    </row>
    <row r="18" spans="1:72" x14ac:dyDescent="0.25">
      <c r="A18" s="31">
        <v>41912</v>
      </c>
      <c r="B18" s="38">
        <f t="shared" si="0"/>
        <v>4066909.4096339731</v>
      </c>
      <c r="C18" s="35">
        <v>37165.235332281001</v>
      </c>
      <c r="D18" s="35">
        <v>9940.3100806260009</v>
      </c>
      <c r="E18" s="35">
        <v>1540185.827906912</v>
      </c>
      <c r="F18" s="35">
        <v>279130.37803244806</v>
      </c>
      <c r="G18" s="35">
        <v>644185.23716435698</v>
      </c>
      <c r="H18" s="35">
        <v>269936.58414958906</v>
      </c>
      <c r="I18" s="35">
        <v>1550.3020109560002</v>
      </c>
      <c r="J18" s="35">
        <v>0</v>
      </c>
      <c r="K18" s="35">
        <v>1112247.6096362672</v>
      </c>
      <c r="L18" s="35">
        <v>92227.779976350008</v>
      </c>
      <c r="M18" s="35">
        <v>31534.974688996004</v>
      </c>
      <c r="N18" s="36">
        <v>0</v>
      </c>
      <c r="O18" s="35">
        <v>18148.510931493001</v>
      </c>
      <c r="P18" s="35">
        <v>1341.7291244979999</v>
      </c>
      <c r="Q18" s="35">
        <v>17670.348458307999</v>
      </c>
      <c r="R18" s="35">
        <v>7458.6282656950007</v>
      </c>
      <c r="S18" s="37">
        <v>777.23994846000005</v>
      </c>
      <c r="T18" s="35">
        <v>0</v>
      </c>
      <c r="U18" s="35">
        <v>3394.8317286519996</v>
      </c>
      <c r="V18" s="35">
        <v>13.882198085000001</v>
      </c>
      <c r="W18" s="32"/>
      <c r="X18" s="38">
        <f t="shared" si="1"/>
        <v>4066909.4096339731</v>
      </c>
      <c r="Y18" s="35">
        <v>571416.19720066816</v>
      </c>
      <c r="Z18" s="35">
        <v>14204.523494966999</v>
      </c>
      <c r="AA18" s="35">
        <v>202490.18259924301</v>
      </c>
      <c r="AB18" s="35">
        <v>15002.778682342998</v>
      </c>
      <c r="AC18" s="35">
        <v>308001.57271480502</v>
      </c>
      <c r="AD18" s="35">
        <v>29123.299171889008</v>
      </c>
      <c r="AE18" s="35">
        <v>299127.46747785102</v>
      </c>
      <c r="AF18" s="35">
        <v>32112.876167798004</v>
      </c>
      <c r="AG18" s="35">
        <v>281219.18827740999</v>
      </c>
      <c r="AH18" s="35">
        <v>39347.993562094001</v>
      </c>
      <c r="AI18" s="35">
        <v>330153.92591430602</v>
      </c>
      <c r="AJ18" s="35">
        <v>53609.493695690995</v>
      </c>
      <c r="AK18" s="35">
        <v>1342925.6778664899</v>
      </c>
      <c r="AL18" s="35">
        <v>467834.08746423101</v>
      </c>
      <c r="AM18" s="46">
        <v>317.48155245000009</v>
      </c>
      <c r="AN18" s="46">
        <v>2.7950680860000006</v>
      </c>
      <c r="AO18" s="46">
        <v>405.47333410700003</v>
      </c>
      <c r="AP18" s="46">
        <v>4.2238986140000012</v>
      </c>
      <c r="AQ18" s="46">
        <v>1180.560477389</v>
      </c>
      <c r="AR18" s="46">
        <v>10.716109076000002</v>
      </c>
      <c r="AS18" s="46">
        <v>2071.612048767</v>
      </c>
      <c r="AT18" s="46">
        <v>21.480732499000002</v>
      </c>
      <c r="AU18" s="46">
        <v>1964.3000857970003</v>
      </c>
      <c r="AV18" s="46">
        <v>36.256082047</v>
      </c>
      <c r="AW18" s="46">
        <v>3473.3286144939998</v>
      </c>
      <c r="AX18" s="46">
        <v>103.712850765</v>
      </c>
      <c r="AY18" s="46">
        <v>62113.149642905009</v>
      </c>
      <c r="AZ18" s="46">
        <v>8635.0548471909988</v>
      </c>
      <c r="BA18" s="1"/>
      <c r="BB18" s="38">
        <f t="shared" si="2"/>
        <v>4066909.4096339731</v>
      </c>
      <c r="BC18" s="35">
        <v>1662254.6082699769</v>
      </c>
      <c r="BD18" s="35">
        <v>129791.47107909103</v>
      </c>
      <c r="BE18" s="35">
        <v>1673079.6037807958</v>
      </c>
      <c r="BF18" s="35">
        <v>521443.58115992206</v>
      </c>
      <c r="BG18" s="35">
        <v>5939.4274985100001</v>
      </c>
      <c r="BH18" s="35">
        <v>75.471890322000007</v>
      </c>
      <c r="BI18" s="35">
        <v>65586.478257398994</v>
      </c>
      <c r="BJ18" s="35">
        <v>8738.7676979560001</v>
      </c>
      <c r="BL18" s="38">
        <f t="shared" si="3"/>
        <v>2189706.9787379</v>
      </c>
      <c r="BM18" s="35">
        <v>1662254.6082699769</v>
      </c>
      <c r="BN18" s="35">
        <v>129791.47107909102</v>
      </c>
      <c r="BO18" s="35">
        <v>322722</v>
      </c>
      <c r="BP18" s="35">
        <v>64324</v>
      </c>
      <c r="BQ18" s="35">
        <v>5939.4274985100001</v>
      </c>
      <c r="BR18" s="35">
        <v>75.471890322000007</v>
      </c>
      <c r="BS18" s="35">
        <v>4250</v>
      </c>
      <c r="BT18" s="35">
        <v>350</v>
      </c>
    </row>
    <row r="19" spans="1:72" x14ac:dyDescent="0.25">
      <c r="A19" s="31">
        <v>41943</v>
      </c>
      <c r="B19" s="38">
        <f t="shared" si="0"/>
        <v>4087618.354432289</v>
      </c>
      <c r="C19" s="35">
        <v>40212.099738972</v>
      </c>
      <c r="D19" s="35">
        <v>8265.3999492910007</v>
      </c>
      <c r="E19" s="35">
        <v>1568193.6352003266</v>
      </c>
      <c r="F19" s="35">
        <v>267791.55921237799</v>
      </c>
      <c r="G19" s="35">
        <v>632879.15656232007</v>
      </c>
      <c r="H19" s="35">
        <v>282587.00907302595</v>
      </c>
      <c r="I19" s="35">
        <v>1558.4825632300001</v>
      </c>
      <c r="J19" s="35">
        <v>0</v>
      </c>
      <c r="K19" s="35">
        <v>1110348.108122986</v>
      </c>
      <c r="L19" s="35">
        <v>89537.457784065002</v>
      </c>
      <c r="M19" s="35">
        <v>34253.800841368007</v>
      </c>
      <c r="N19" s="36">
        <v>0</v>
      </c>
      <c r="O19" s="35">
        <v>16501.120078540003</v>
      </c>
      <c r="P19" s="35">
        <v>1416.428899903</v>
      </c>
      <c r="Q19" s="35">
        <v>19573.667361899999</v>
      </c>
      <c r="R19" s="35">
        <v>9136.8681342079999</v>
      </c>
      <c r="S19" s="37">
        <v>1497.1870386860001</v>
      </c>
      <c r="T19" s="35">
        <v>0</v>
      </c>
      <c r="U19" s="35">
        <v>3854.0662360560009</v>
      </c>
      <c r="V19" s="35">
        <v>12.307635033000002</v>
      </c>
      <c r="W19" s="32"/>
      <c r="X19" s="38">
        <f t="shared" si="1"/>
        <v>4087618.3544322872</v>
      </c>
      <c r="Y19" s="35">
        <v>576393.89190122485</v>
      </c>
      <c r="Z19" s="35">
        <v>14114.195922691</v>
      </c>
      <c r="AA19" s="35">
        <v>204243.55361862903</v>
      </c>
      <c r="AB19" s="35">
        <v>14886.789204369004</v>
      </c>
      <c r="AC19" s="35">
        <v>308521.10201952298</v>
      </c>
      <c r="AD19" s="35">
        <v>28710.446679019002</v>
      </c>
      <c r="AE19" s="35">
        <v>295079.75213830598</v>
      </c>
      <c r="AF19" s="35">
        <v>31614.651653777997</v>
      </c>
      <c r="AG19" s="35">
        <v>277121.47531743505</v>
      </c>
      <c r="AH19" s="35">
        <v>38866.429369388003</v>
      </c>
      <c r="AI19" s="35">
        <v>334756.27675525099</v>
      </c>
      <c r="AJ19" s="35">
        <v>53296.236964636002</v>
      </c>
      <c r="AK19" s="35">
        <v>1357075.4304374652</v>
      </c>
      <c r="AL19" s="35">
        <v>466692.67622487899</v>
      </c>
      <c r="AM19" s="46">
        <v>317.64475429900006</v>
      </c>
      <c r="AN19" s="46">
        <v>2.5095541450000005</v>
      </c>
      <c r="AO19" s="46">
        <v>405.92102033000003</v>
      </c>
      <c r="AP19" s="46">
        <v>4.1217504370000002</v>
      </c>
      <c r="AQ19" s="46">
        <v>1261.0232834070002</v>
      </c>
      <c r="AR19" s="46">
        <v>10.925595541</v>
      </c>
      <c r="AS19" s="46">
        <v>2192.3493836970006</v>
      </c>
      <c r="AT19" s="46">
        <v>18.314089096000004</v>
      </c>
      <c r="AU19" s="46">
        <v>2119.1751374840005</v>
      </c>
      <c r="AV19" s="46">
        <v>42.458714938</v>
      </c>
      <c r="AW19" s="46">
        <v>3775.3460566720005</v>
      </c>
      <c r="AX19" s="46">
        <v>125.355098106</v>
      </c>
      <c r="AY19" s="46">
        <v>65608.381920660991</v>
      </c>
      <c r="AZ19" s="46">
        <v>10361.919866881</v>
      </c>
      <c r="BA19" s="1"/>
      <c r="BB19" s="38">
        <f t="shared" si="2"/>
        <v>4087618.3544322886</v>
      </c>
      <c r="BC19" s="35">
        <v>1661359.7749951181</v>
      </c>
      <c r="BD19" s="35">
        <v>128192.51282924498</v>
      </c>
      <c r="BE19" s="35">
        <v>1691831.7071927162</v>
      </c>
      <c r="BF19" s="35">
        <v>519988.91318951501</v>
      </c>
      <c r="BG19" s="35">
        <v>6296.1135792169989</v>
      </c>
      <c r="BH19" s="35">
        <v>78.329704156999981</v>
      </c>
      <c r="BI19" s="35">
        <v>69383.727977332994</v>
      </c>
      <c r="BJ19" s="35">
        <v>10487.274964987002</v>
      </c>
      <c r="BL19" s="38">
        <f t="shared" si="3"/>
        <v>2193362.7311077374</v>
      </c>
      <c r="BM19" s="35">
        <v>1661359.7749951184</v>
      </c>
      <c r="BN19" s="35">
        <v>128192.51282924498</v>
      </c>
      <c r="BO19" s="35">
        <v>328062</v>
      </c>
      <c r="BP19" s="35">
        <v>64520</v>
      </c>
      <c r="BQ19" s="35">
        <v>6296.1135792170007</v>
      </c>
      <c r="BR19" s="35">
        <v>78.329704157000009</v>
      </c>
      <c r="BS19" s="35">
        <v>4508</v>
      </c>
      <c r="BT19" s="35">
        <v>346</v>
      </c>
    </row>
    <row r="20" spans="1:72" x14ac:dyDescent="0.25">
      <c r="A20" s="31">
        <v>41973</v>
      </c>
      <c r="B20" s="38">
        <f t="shared" si="0"/>
        <v>4127436.0355215683</v>
      </c>
      <c r="C20" s="35">
        <v>34440.381220871001</v>
      </c>
      <c r="D20" s="35">
        <v>9169.7944451650001</v>
      </c>
      <c r="E20" s="35">
        <v>1586821.2023447168</v>
      </c>
      <c r="F20" s="35">
        <v>266905.94563327002</v>
      </c>
      <c r="G20" s="35">
        <v>647143.1799804091</v>
      </c>
      <c r="H20" s="35">
        <v>282600.60224262497</v>
      </c>
      <c r="I20" s="35">
        <v>1788.317560494</v>
      </c>
      <c r="J20" s="35">
        <v>0</v>
      </c>
      <c r="K20" s="35">
        <v>1122430.7606367811</v>
      </c>
      <c r="L20" s="35">
        <v>93351.054742731008</v>
      </c>
      <c r="M20" s="35">
        <v>31163.172290577</v>
      </c>
      <c r="N20" s="36">
        <v>0</v>
      </c>
      <c r="O20" s="35">
        <v>14515.272501199001</v>
      </c>
      <c r="P20" s="35">
        <v>2030.1213360910001</v>
      </c>
      <c r="Q20" s="35">
        <v>20561.937624916995</v>
      </c>
      <c r="R20" s="35">
        <v>8420.0549159949987</v>
      </c>
      <c r="S20" s="37">
        <v>1378.019585086</v>
      </c>
      <c r="T20" s="35">
        <v>0</v>
      </c>
      <c r="U20" s="35">
        <v>4702.706294937002</v>
      </c>
      <c r="V20" s="35">
        <v>13.512165704000003</v>
      </c>
      <c r="W20" s="32"/>
      <c r="X20" s="38">
        <f t="shared" si="1"/>
        <v>4127436.0355215692</v>
      </c>
      <c r="Y20" s="35">
        <v>577652.02506146696</v>
      </c>
      <c r="Z20" s="35">
        <v>14130.753101590002</v>
      </c>
      <c r="AA20" s="35">
        <v>205692.60384160001</v>
      </c>
      <c r="AB20" s="35">
        <v>14995.993635480001</v>
      </c>
      <c r="AC20" s="35">
        <v>311492.68344540207</v>
      </c>
      <c r="AD20" s="35">
        <v>28997.445493459007</v>
      </c>
      <c r="AE20" s="35">
        <v>298962.88679209113</v>
      </c>
      <c r="AF20" s="35">
        <v>31923.112949029</v>
      </c>
      <c r="AG20" s="35">
        <v>281706.59942840895</v>
      </c>
      <c r="AH20" s="35">
        <v>39528.918008621004</v>
      </c>
      <c r="AI20" s="35">
        <v>346602.95007847989</v>
      </c>
      <c r="AJ20" s="35">
        <v>54022.614847457997</v>
      </c>
      <c r="AK20" s="35">
        <v>1370514.0930958225</v>
      </c>
      <c r="AL20" s="35">
        <v>468428.55902815412</v>
      </c>
      <c r="AM20" s="46">
        <v>318.31601295199999</v>
      </c>
      <c r="AN20" s="46">
        <v>6.9119775249999993</v>
      </c>
      <c r="AO20" s="46">
        <v>407.116528383</v>
      </c>
      <c r="AP20" s="46">
        <v>3.5744518250000001</v>
      </c>
      <c r="AQ20" s="46">
        <v>1299.6212598950001</v>
      </c>
      <c r="AR20" s="46">
        <v>10.745481036000001</v>
      </c>
      <c r="AS20" s="46">
        <v>2248.0453675070003</v>
      </c>
      <c r="AT20" s="46">
        <v>19.746073365000001</v>
      </c>
      <c r="AU20" s="46">
        <v>2167.2469583749998</v>
      </c>
      <c r="AV20" s="46">
        <v>29.003242998000001</v>
      </c>
      <c r="AW20" s="46">
        <v>3916.1191725989997</v>
      </c>
      <c r="AX20" s="46">
        <v>124.37408498900001</v>
      </c>
      <c r="AY20" s="46">
        <v>61964.642997005016</v>
      </c>
      <c r="AZ20" s="46">
        <v>10269.333106052001</v>
      </c>
      <c r="BA20" s="1"/>
      <c r="BB20" s="38">
        <f t="shared" si="2"/>
        <v>4127436.0355215697</v>
      </c>
      <c r="BC20" s="35">
        <v>1675506.7985689694</v>
      </c>
      <c r="BD20" s="35">
        <v>129576.22318817899</v>
      </c>
      <c r="BE20" s="35">
        <v>1717117.0431743031</v>
      </c>
      <c r="BF20" s="35">
        <v>522451.17387561221</v>
      </c>
      <c r="BG20" s="35">
        <v>6440.3461271120041</v>
      </c>
      <c r="BH20" s="35">
        <v>69.981226749000015</v>
      </c>
      <c r="BI20" s="35">
        <v>65880.762169604015</v>
      </c>
      <c r="BJ20" s="35">
        <v>10393.707191041001</v>
      </c>
      <c r="BL20" s="38">
        <f t="shared" si="3"/>
        <v>2221273.3491110089</v>
      </c>
      <c r="BM20" s="35">
        <v>1675506.7985689691</v>
      </c>
      <c r="BN20" s="35">
        <v>129576.22318817904</v>
      </c>
      <c r="BO20" s="35">
        <v>339380</v>
      </c>
      <c r="BP20" s="35">
        <v>65338</v>
      </c>
      <c r="BQ20" s="35">
        <v>6440.3461271120004</v>
      </c>
      <c r="BR20" s="35">
        <v>69.981226749000001</v>
      </c>
      <c r="BS20" s="35">
        <v>4616</v>
      </c>
      <c r="BT20" s="35">
        <v>346</v>
      </c>
    </row>
    <row r="21" spans="1:72" x14ac:dyDescent="0.25">
      <c r="A21" s="31">
        <v>42004</v>
      </c>
      <c r="B21" s="38">
        <f t="shared" si="0"/>
        <v>4168558.3077707118</v>
      </c>
      <c r="C21" s="35">
        <v>42276.159278207007</v>
      </c>
      <c r="D21" s="35">
        <v>13168.057185674003</v>
      </c>
      <c r="E21" s="35">
        <v>1597526.7783063496</v>
      </c>
      <c r="F21" s="35">
        <v>280803.32363013999</v>
      </c>
      <c r="G21" s="35">
        <v>605308.26562147809</v>
      </c>
      <c r="H21" s="35">
        <v>280546.49634376203</v>
      </c>
      <c r="I21" s="35">
        <v>1879.437844073</v>
      </c>
      <c r="J21" s="35">
        <v>0</v>
      </c>
      <c r="K21" s="35">
        <v>1187521.7853773781</v>
      </c>
      <c r="L21" s="35">
        <v>95668.496738873015</v>
      </c>
      <c r="M21" s="35">
        <v>14382.983914648001</v>
      </c>
      <c r="N21" s="36">
        <v>0</v>
      </c>
      <c r="O21" s="35">
        <v>15070.114832526999</v>
      </c>
      <c r="P21" s="35">
        <v>2085.00047765</v>
      </c>
      <c r="Q21" s="35">
        <v>19639.371950146</v>
      </c>
      <c r="R21" s="35">
        <v>7130.7553762720008</v>
      </c>
      <c r="S21" s="37">
        <v>1324.0437105450001</v>
      </c>
      <c r="T21" s="35">
        <v>0</v>
      </c>
      <c r="U21" s="35">
        <v>4208.9265238750013</v>
      </c>
      <c r="V21" s="35">
        <v>18.310659114</v>
      </c>
      <c r="W21" s="32"/>
      <c r="X21" s="38">
        <f t="shared" si="1"/>
        <v>4168558.3077707118</v>
      </c>
      <c r="Y21" s="35">
        <v>603307.13006072305</v>
      </c>
      <c r="Z21" s="35">
        <v>14253.324216701998</v>
      </c>
      <c r="AA21" s="35">
        <v>214699.81166420903</v>
      </c>
      <c r="AB21" s="35">
        <v>14985.614228201001</v>
      </c>
      <c r="AC21" s="35">
        <v>325647.43552666309</v>
      </c>
      <c r="AD21" s="35">
        <v>28854.948879533</v>
      </c>
      <c r="AE21" s="35">
        <v>312315.36681551411</v>
      </c>
      <c r="AF21" s="35">
        <v>32286.094584949999</v>
      </c>
      <c r="AG21" s="35">
        <v>296565.491288469</v>
      </c>
      <c r="AH21" s="35">
        <v>39475.706410171995</v>
      </c>
      <c r="AI21" s="35">
        <v>374846.58187252993</v>
      </c>
      <c r="AJ21" s="35">
        <v>54654.246130747008</v>
      </c>
      <c r="AK21" s="35">
        <v>1307130.6091993777</v>
      </c>
      <c r="AL21" s="35">
        <v>485676.43944814388</v>
      </c>
      <c r="AM21" s="46">
        <v>314.29029042400003</v>
      </c>
      <c r="AN21" s="46">
        <v>2.7317496910000005</v>
      </c>
      <c r="AO21" s="46">
        <v>418.60349593300003</v>
      </c>
      <c r="AP21" s="46">
        <v>4.4284643950000007</v>
      </c>
      <c r="AQ21" s="46">
        <v>1312.545534133</v>
      </c>
      <c r="AR21" s="46">
        <v>11.764580131000001</v>
      </c>
      <c r="AS21" s="46">
        <v>2319.3077042700006</v>
      </c>
      <c r="AT21" s="46">
        <v>16.922004164000001</v>
      </c>
      <c r="AU21" s="46">
        <v>2402.6145690740004</v>
      </c>
      <c r="AV21" s="46">
        <v>33.653739899000001</v>
      </c>
      <c r="AW21" s="46">
        <v>4403.135771631999</v>
      </c>
      <c r="AX21" s="46">
        <v>133.26104761800002</v>
      </c>
      <c r="AY21" s="46">
        <v>43454.943566275004</v>
      </c>
      <c r="AZ21" s="46">
        <v>9031.3049271380005</v>
      </c>
      <c r="BA21" s="1"/>
      <c r="BB21" s="38">
        <f t="shared" si="2"/>
        <v>4168558.3077707128</v>
      </c>
      <c r="BC21" s="35">
        <v>1752535.2353555786</v>
      </c>
      <c r="BD21" s="35">
        <v>129855.68831955807</v>
      </c>
      <c r="BE21" s="35">
        <v>1681977.1910719078</v>
      </c>
      <c r="BF21" s="35">
        <v>540330.68557889096</v>
      </c>
      <c r="BG21" s="35">
        <v>6767.3615938340008</v>
      </c>
      <c r="BH21" s="35">
        <v>69.500538280000001</v>
      </c>
      <c r="BI21" s="35">
        <v>47858.079337906995</v>
      </c>
      <c r="BJ21" s="35">
        <v>9164.5659747560003</v>
      </c>
      <c r="BL21" s="38">
        <f t="shared" si="3"/>
        <v>2325021.7858072505</v>
      </c>
      <c r="BM21" s="35">
        <v>1752535.2353555786</v>
      </c>
      <c r="BN21" s="35">
        <v>129855.68831955807</v>
      </c>
      <c r="BO21" s="35">
        <v>364350</v>
      </c>
      <c r="BP21" s="35">
        <v>66470</v>
      </c>
      <c r="BQ21" s="35">
        <v>6767.3615938340008</v>
      </c>
      <c r="BR21" s="35">
        <v>69.500538280000001</v>
      </c>
      <c r="BS21" s="35">
        <v>4632</v>
      </c>
      <c r="BT21" s="35">
        <v>342</v>
      </c>
    </row>
    <row r="22" spans="1:72" x14ac:dyDescent="0.25">
      <c r="A22" s="31">
        <v>42035</v>
      </c>
      <c r="B22" s="38">
        <f t="shared" si="0"/>
        <v>4168841.1216527107</v>
      </c>
      <c r="C22" s="35">
        <v>38891.886051690009</v>
      </c>
      <c r="D22" s="35">
        <v>8762.2756642650002</v>
      </c>
      <c r="E22" s="35">
        <v>1640812.0757492655</v>
      </c>
      <c r="F22" s="35">
        <v>295842.99739306804</v>
      </c>
      <c r="G22" s="35">
        <v>593527.66151253006</v>
      </c>
      <c r="H22" s="35">
        <v>294088.74820876599</v>
      </c>
      <c r="I22" s="35">
        <v>1911.288189352</v>
      </c>
      <c r="J22" s="35">
        <v>0</v>
      </c>
      <c r="K22" s="35">
        <v>1125668.9078641343</v>
      </c>
      <c r="L22" s="35">
        <v>96274.164203603999</v>
      </c>
      <c r="M22" s="35">
        <v>23370.797559614999</v>
      </c>
      <c r="N22" s="36">
        <v>0</v>
      </c>
      <c r="O22" s="35">
        <v>15918.178474515002</v>
      </c>
      <c r="P22" s="35">
        <v>2284.5690271000003</v>
      </c>
      <c r="Q22" s="35">
        <v>17430.975094819994</v>
      </c>
      <c r="R22" s="35">
        <v>8192.9908488560013</v>
      </c>
      <c r="S22" s="37">
        <v>1757.1269493790003</v>
      </c>
      <c r="T22" s="35">
        <v>0</v>
      </c>
      <c r="U22" s="35">
        <v>4079.7427206020002</v>
      </c>
      <c r="V22" s="35">
        <v>26.736141148000002</v>
      </c>
      <c r="W22" s="32"/>
      <c r="X22" s="38">
        <f t="shared" si="1"/>
        <v>4168841.1216527098</v>
      </c>
      <c r="Y22" s="35">
        <v>584948.96438111702</v>
      </c>
      <c r="Z22" s="35">
        <v>14154.784555436003</v>
      </c>
      <c r="AA22" s="35">
        <v>211549.08623333502</v>
      </c>
      <c r="AB22" s="35">
        <v>15287.322165714002</v>
      </c>
      <c r="AC22" s="35">
        <v>320862.63203331217</v>
      </c>
      <c r="AD22" s="35">
        <v>29126.590783774998</v>
      </c>
      <c r="AE22" s="35">
        <v>308689.39926818607</v>
      </c>
      <c r="AF22" s="35">
        <v>33406.088189062</v>
      </c>
      <c r="AG22" s="35">
        <v>289074.34315582999</v>
      </c>
      <c r="AH22" s="35">
        <v>40985.35100855901</v>
      </c>
      <c r="AI22" s="35">
        <v>366141.90835599205</v>
      </c>
      <c r="AJ22" s="35">
        <v>55581.322978454009</v>
      </c>
      <c r="AK22" s="35">
        <v>1319545.4859391989</v>
      </c>
      <c r="AL22" s="35">
        <v>506426.72578870296</v>
      </c>
      <c r="AM22" s="46">
        <v>316.92923934300006</v>
      </c>
      <c r="AN22" s="46">
        <v>2.5613741700000001</v>
      </c>
      <c r="AO22" s="46">
        <v>428.86517015500004</v>
      </c>
      <c r="AP22" s="46">
        <v>3.0489640699999998</v>
      </c>
      <c r="AQ22" s="46">
        <v>1352.969665673</v>
      </c>
      <c r="AR22" s="46">
        <v>11.318531850999999</v>
      </c>
      <c r="AS22" s="46">
        <v>2534.8037127350003</v>
      </c>
      <c r="AT22" s="46">
        <v>16.176118208000002</v>
      </c>
      <c r="AU22" s="46">
        <v>2581.0710605630006</v>
      </c>
      <c r="AV22" s="46">
        <v>35.833587139000002</v>
      </c>
      <c r="AW22" s="46">
        <v>4511.6617777910005</v>
      </c>
      <c r="AX22" s="46">
        <v>136.78073954999999</v>
      </c>
      <c r="AY22" s="46">
        <v>50830.520172670993</v>
      </c>
      <c r="AZ22" s="46">
        <v>10298.576702116001</v>
      </c>
      <c r="BA22" s="1"/>
      <c r="BB22" s="38">
        <f t="shared" si="2"/>
        <v>4168841.1216527093</v>
      </c>
      <c r="BC22" s="35">
        <v>1715124.4250717801</v>
      </c>
      <c r="BD22" s="35">
        <v>132960.13670254601</v>
      </c>
      <c r="BE22" s="35">
        <v>1685687.3942951912</v>
      </c>
      <c r="BF22" s="35">
        <v>562008.04876715713</v>
      </c>
      <c r="BG22" s="35">
        <v>7214.6388484689987</v>
      </c>
      <c r="BH22" s="35">
        <v>68.938575438000001</v>
      </c>
      <c r="BI22" s="35">
        <v>55342.181950462007</v>
      </c>
      <c r="BJ22" s="35">
        <v>10435.357441666001</v>
      </c>
      <c r="BL22" s="38">
        <f t="shared" si="3"/>
        <v>2312234.1391982334</v>
      </c>
      <c r="BM22" s="35">
        <v>1715124.4250717801</v>
      </c>
      <c r="BN22" s="35">
        <v>132960.13670254601</v>
      </c>
      <c r="BO22" s="35">
        <v>376318</v>
      </c>
      <c r="BP22" s="35">
        <v>75380</v>
      </c>
      <c r="BQ22" s="35">
        <v>7214.6388484690005</v>
      </c>
      <c r="BR22" s="35">
        <v>68.938575438000001</v>
      </c>
      <c r="BS22" s="35">
        <v>4810</v>
      </c>
      <c r="BT22" s="35">
        <v>358</v>
      </c>
    </row>
    <row r="23" spans="1:72" x14ac:dyDescent="0.25">
      <c r="A23" s="31">
        <v>42063</v>
      </c>
      <c r="B23" s="38">
        <f t="shared" si="0"/>
        <v>4222482.1564344168</v>
      </c>
      <c r="C23" s="35">
        <v>37797.167417719007</v>
      </c>
      <c r="D23" s="35">
        <v>11928.109061536003</v>
      </c>
      <c r="E23" s="35">
        <v>1673228.0705600616</v>
      </c>
      <c r="F23" s="35">
        <v>301893.71414838108</v>
      </c>
      <c r="G23" s="35">
        <v>612513.6698933494</v>
      </c>
      <c r="H23" s="35">
        <v>287027.65962946106</v>
      </c>
      <c r="I23" s="35">
        <v>1874.3970559310003</v>
      </c>
      <c r="J23" s="35">
        <v>0</v>
      </c>
      <c r="K23" s="35">
        <v>1118774.3344243902</v>
      </c>
      <c r="L23" s="35">
        <v>96789.099709696995</v>
      </c>
      <c r="M23" s="35">
        <v>28417.001298061001</v>
      </c>
      <c r="N23" s="36">
        <v>0</v>
      </c>
      <c r="O23" s="35">
        <v>17866.689228440002</v>
      </c>
      <c r="P23" s="35">
        <v>2408.982649566</v>
      </c>
      <c r="Q23" s="35">
        <v>16379.779038231998</v>
      </c>
      <c r="R23" s="35">
        <v>8982.3254644629997</v>
      </c>
      <c r="S23" s="37">
        <v>2730.0146376870002</v>
      </c>
      <c r="T23" s="35">
        <v>0</v>
      </c>
      <c r="U23" s="35">
        <v>3834.1147292429991</v>
      </c>
      <c r="V23" s="35">
        <v>37.027488197000004</v>
      </c>
      <c r="W23" s="32"/>
      <c r="X23" s="38">
        <f t="shared" si="1"/>
        <v>4222482.156434413</v>
      </c>
      <c r="Y23" s="35">
        <v>585172.54199443979</v>
      </c>
      <c r="Z23" s="35">
        <v>14139.474629056003</v>
      </c>
      <c r="AA23" s="35">
        <v>211685.78991688797</v>
      </c>
      <c r="AB23" s="35">
        <v>15247.765244878005</v>
      </c>
      <c r="AC23" s="35">
        <v>320034.20894325397</v>
      </c>
      <c r="AD23" s="35">
        <v>29167.913932464991</v>
      </c>
      <c r="AE23" s="35">
        <v>307273.87874636293</v>
      </c>
      <c r="AF23" s="35">
        <v>33223.093709266002</v>
      </c>
      <c r="AG23" s="35">
        <v>288557.15732262708</v>
      </c>
      <c r="AH23" s="35">
        <v>41310.312701791991</v>
      </c>
      <c r="AI23" s="35">
        <v>368047.26630563906</v>
      </c>
      <c r="AJ23" s="35">
        <v>55179.580666315014</v>
      </c>
      <c r="AK23" s="35">
        <v>1363416.7961222387</v>
      </c>
      <c r="AL23" s="35">
        <v>509370.44166530308</v>
      </c>
      <c r="AM23" s="46">
        <v>318.16324985</v>
      </c>
      <c r="AN23" s="46">
        <v>2.434938952</v>
      </c>
      <c r="AO23" s="46">
        <v>425.99417049600021</v>
      </c>
      <c r="AP23" s="46">
        <v>3.0077119259999998</v>
      </c>
      <c r="AQ23" s="46">
        <v>1366.5669424100001</v>
      </c>
      <c r="AR23" s="46">
        <v>12.191722822999999</v>
      </c>
      <c r="AS23" s="46">
        <v>2559.5772036479989</v>
      </c>
      <c r="AT23" s="46">
        <v>19.945365098000003</v>
      </c>
      <c r="AU23" s="46">
        <v>2457.4704385300001</v>
      </c>
      <c r="AV23" s="46">
        <v>29.045890365000002</v>
      </c>
      <c r="AW23" s="46">
        <v>4289.072610098</v>
      </c>
      <c r="AX23" s="46">
        <v>167.30445975200001</v>
      </c>
      <c r="AY23" s="46">
        <v>57810.754316630977</v>
      </c>
      <c r="AZ23" s="46">
        <v>11194.405513310001</v>
      </c>
      <c r="BA23" s="1"/>
      <c r="BB23" s="38">
        <f t="shared" si="2"/>
        <v>4222482.1564344149</v>
      </c>
      <c r="BC23" s="35">
        <v>1712723.5769235734</v>
      </c>
      <c r="BD23" s="35">
        <v>133088.56021745683</v>
      </c>
      <c r="BE23" s="35">
        <v>1731464.0624278774</v>
      </c>
      <c r="BF23" s="35">
        <v>564550.02233161824</v>
      </c>
      <c r="BG23" s="35">
        <v>7127.7720049339932</v>
      </c>
      <c r="BH23" s="35">
        <v>66.625629164000003</v>
      </c>
      <c r="BI23" s="35">
        <v>62099.826926729016</v>
      </c>
      <c r="BJ23" s="35">
        <v>11361.709973062001</v>
      </c>
      <c r="BL23" s="38">
        <f t="shared" si="3"/>
        <v>2310388.5347751272</v>
      </c>
      <c r="BM23" s="35">
        <v>1712723.5769235722</v>
      </c>
      <c r="BN23" s="35">
        <v>133088.56021745695</v>
      </c>
      <c r="BO23" s="35">
        <v>376614</v>
      </c>
      <c r="BP23" s="35">
        <v>74582</v>
      </c>
      <c r="BQ23" s="35">
        <v>7127.7720049340005</v>
      </c>
      <c r="BR23" s="35">
        <v>66.625629164000003</v>
      </c>
      <c r="BS23" s="35">
        <v>5416</v>
      </c>
      <c r="BT23" s="35">
        <v>770</v>
      </c>
    </row>
    <row r="24" spans="1:72" x14ac:dyDescent="0.25">
      <c r="A24" s="31">
        <v>42094</v>
      </c>
      <c r="B24" s="38">
        <f t="shared" si="0"/>
        <v>4279063.4913478745</v>
      </c>
      <c r="C24" s="35">
        <v>38932.046997984005</v>
      </c>
      <c r="D24" s="35">
        <v>11122.817397568002</v>
      </c>
      <c r="E24" s="35">
        <v>1681989.9681888581</v>
      </c>
      <c r="F24" s="35">
        <v>305112.4372516541</v>
      </c>
      <c r="G24" s="35">
        <v>651035.90345162433</v>
      </c>
      <c r="H24" s="35">
        <v>297325.69801822898</v>
      </c>
      <c r="I24" s="35">
        <v>1815.2390066589996</v>
      </c>
      <c r="J24" s="35">
        <v>0</v>
      </c>
      <c r="K24" s="35">
        <v>1102273.283229094</v>
      </c>
      <c r="L24" s="35">
        <v>98450.555571551027</v>
      </c>
      <c r="M24" s="35">
        <v>35999.900005877003</v>
      </c>
      <c r="N24" s="36">
        <v>0</v>
      </c>
      <c r="O24" s="35">
        <v>17924.060125121003</v>
      </c>
      <c r="P24" s="35">
        <v>2580.5675133770001</v>
      </c>
      <c r="Q24" s="35">
        <v>18476.726900418002</v>
      </c>
      <c r="R24" s="35">
        <v>9728.208684913001</v>
      </c>
      <c r="S24" s="37">
        <v>2630.2163945480002</v>
      </c>
      <c r="T24" s="35">
        <v>0</v>
      </c>
      <c r="U24" s="35">
        <v>3627.5025504539999</v>
      </c>
      <c r="V24" s="35">
        <v>38.360059944</v>
      </c>
      <c r="W24" s="32"/>
      <c r="X24" s="38">
        <f t="shared" si="1"/>
        <v>4279063.4913478736</v>
      </c>
      <c r="Y24" s="35">
        <v>583933.97453754395</v>
      </c>
      <c r="Z24" s="35">
        <v>14179.191106916003</v>
      </c>
      <c r="AA24" s="35">
        <v>211409.40081504497</v>
      </c>
      <c r="AB24" s="35">
        <v>15263.264222433001</v>
      </c>
      <c r="AC24" s="35">
        <v>320571.02042289404</v>
      </c>
      <c r="AD24" s="35">
        <v>29491.41882008699</v>
      </c>
      <c r="AE24" s="35">
        <v>304944.60092789604</v>
      </c>
      <c r="AF24" s="35">
        <v>33684.521442746016</v>
      </c>
      <c r="AG24" s="35">
        <v>283611.55406415899</v>
      </c>
      <c r="AH24" s="35">
        <v>41692.319603106997</v>
      </c>
      <c r="AI24" s="35">
        <v>366020.71599057416</v>
      </c>
      <c r="AJ24" s="35">
        <v>56436.508831426007</v>
      </c>
      <c r="AK24" s="35">
        <v>1405555.1741161072</v>
      </c>
      <c r="AL24" s="35">
        <v>521264.28421228693</v>
      </c>
      <c r="AM24" s="46">
        <v>343.25312868500015</v>
      </c>
      <c r="AN24" s="46">
        <v>2.1870336430000004</v>
      </c>
      <c r="AO24" s="46">
        <v>417.79249229100003</v>
      </c>
      <c r="AP24" s="46">
        <v>4.0122627670000002</v>
      </c>
      <c r="AQ24" s="46">
        <v>1361.9352343799999</v>
      </c>
      <c r="AR24" s="46">
        <v>12.887829114000002</v>
      </c>
      <c r="AS24" s="46">
        <v>2586.1496051739996</v>
      </c>
      <c r="AT24" s="46">
        <v>16.081744678</v>
      </c>
      <c r="AU24" s="46">
        <v>2323.3208946730001</v>
      </c>
      <c r="AV24" s="46">
        <v>35.838331879000009</v>
      </c>
      <c r="AW24" s="46">
        <v>4315.602329112</v>
      </c>
      <c r="AX24" s="46">
        <v>152.166175041</v>
      </c>
      <c r="AY24" s="46">
        <v>67310.352292102994</v>
      </c>
      <c r="AZ24" s="46">
        <v>12123.962881112002</v>
      </c>
      <c r="BA24" s="1"/>
      <c r="BB24" s="38">
        <f t="shared" si="2"/>
        <v>4279063.4913478736</v>
      </c>
      <c r="BC24" s="35">
        <v>1704470.5507675381</v>
      </c>
      <c r="BD24" s="35">
        <v>134310.71519528903</v>
      </c>
      <c r="BE24" s="35">
        <v>1771575.8901066806</v>
      </c>
      <c r="BF24" s="35">
        <v>577700.79304371285</v>
      </c>
      <c r="BG24" s="35">
        <v>7032.451355203003</v>
      </c>
      <c r="BH24" s="35">
        <v>71.007202080999988</v>
      </c>
      <c r="BI24" s="35">
        <v>71625.954621214987</v>
      </c>
      <c r="BJ24" s="35">
        <v>12276.129056153</v>
      </c>
      <c r="BL24" s="38">
        <f t="shared" si="3"/>
        <v>2275256.724520111</v>
      </c>
      <c r="BM24" s="35">
        <v>1704470.5507675381</v>
      </c>
      <c r="BN24" s="35">
        <v>134310.71519528903</v>
      </c>
      <c r="BO24" s="35">
        <v>355070</v>
      </c>
      <c r="BP24" s="35">
        <v>69092</v>
      </c>
      <c r="BQ24" s="35">
        <v>7032.4513552030003</v>
      </c>
      <c r="BR24" s="35">
        <v>71.007202081000003</v>
      </c>
      <c r="BS24" s="35">
        <v>4834</v>
      </c>
      <c r="BT24" s="35">
        <v>376</v>
      </c>
    </row>
    <row r="25" spans="1:72" x14ac:dyDescent="0.25">
      <c r="A25" s="31">
        <v>42124</v>
      </c>
      <c r="B25" s="38">
        <f t="shared" si="0"/>
        <v>4305689.1449537454</v>
      </c>
      <c r="C25" s="35">
        <v>39154.080721414997</v>
      </c>
      <c r="D25" s="35">
        <v>14441.900836182998</v>
      </c>
      <c r="E25" s="35">
        <v>1700631.1280210507</v>
      </c>
      <c r="F25" s="35">
        <v>298376.66282289691</v>
      </c>
      <c r="G25" s="35">
        <v>638942.96454700606</v>
      </c>
      <c r="H25" s="35">
        <v>311377.56379254797</v>
      </c>
      <c r="I25" s="35">
        <v>1817.5733371160002</v>
      </c>
      <c r="J25" s="35">
        <v>0</v>
      </c>
      <c r="K25" s="35">
        <v>1102498.1045907889</v>
      </c>
      <c r="L25" s="35">
        <v>99807.781660252993</v>
      </c>
      <c r="M25" s="35">
        <v>40767.665922767002</v>
      </c>
      <c r="N25" s="36">
        <v>0</v>
      </c>
      <c r="O25" s="35">
        <v>19212.596506513004</v>
      </c>
      <c r="P25" s="35">
        <v>2331.7157107980001</v>
      </c>
      <c r="Q25" s="35">
        <v>20232.682598234001</v>
      </c>
      <c r="R25" s="35">
        <v>9529.0760883480016</v>
      </c>
      <c r="S25" s="37">
        <v>2932.4714306600004</v>
      </c>
      <c r="T25" s="35">
        <v>0</v>
      </c>
      <c r="U25" s="35">
        <v>3593.0281392890001</v>
      </c>
      <c r="V25" s="35">
        <v>42.148227879000004</v>
      </c>
      <c r="W25" s="32"/>
      <c r="X25" s="38">
        <f t="shared" si="1"/>
        <v>4305689.1449537445</v>
      </c>
      <c r="Y25" s="35">
        <v>594922.45284862688</v>
      </c>
      <c r="Z25" s="35">
        <v>14167.676389399001</v>
      </c>
      <c r="AA25" s="35">
        <v>213686.67117540201</v>
      </c>
      <c r="AB25" s="35">
        <v>15271.482994463</v>
      </c>
      <c r="AC25" s="35">
        <v>322869.2135777981</v>
      </c>
      <c r="AD25" s="35">
        <v>29673.527064792004</v>
      </c>
      <c r="AE25" s="35">
        <v>305131.99401944003</v>
      </c>
      <c r="AF25" s="35">
        <v>34032.813301080008</v>
      </c>
      <c r="AG25" s="35">
        <v>283566.47726367903</v>
      </c>
      <c r="AH25" s="35">
        <v>42157.189159496003</v>
      </c>
      <c r="AI25" s="35">
        <v>365164.18849994801</v>
      </c>
      <c r="AJ25" s="35">
        <v>57223.962435545989</v>
      </c>
      <c r="AK25" s="35">
        <v>1397702.8538324824</v>
      </c>
      <c r="AL25" s="35">
        <v>531477.25776710501</v>
      </c>
      <c r="AM25" s="46">
        <v>400.38507441699994</v>
      </c>
      <c r="AN25" s="46">
        <v>2.2653077250000004</v>
      </c>
      <c r="AO25" s="46">
        <v>421.71219586900008</v>
      </c>
      <c r="AP25" s="46">
        <v>3.2311432</v>
      </c>
      <c r="AQ25" s="46">
        <v>1369.5063101940002</v>
      </c>
      <c r="AR25" s="46">
        <v>10.204219483999999</v>
      </c>
      <c r="AS25" s="46">
        <v>2469.874249814</v>
      </c>
      <c r="AT25" s="46">
        <v>23.648823564000004</v>
      </c>
      <c r="AU25" s="46">
        <v>2416.6241424179998</v>
      </c>
      <c r="AV25" s="46">
        <v>35.597113074999996</v>
      </c>
      <c r="AW25" s="46">
        <v>4262.5246134540002</v>
      </c>
      <c r="AX25" s="46">
        <v>92.139504818999995</v>
      </c>
      <c r="AY25" s="46">
        <v>75397.818011297</v>
      </c>
      <c r="AZ25" s="46">
        <v>11735.853915158001</v>
      </c>
      <c r="BA25" s="1"/>
      <c r="BB25" s="38">
        <f t="shared" si="2"/>
        <v>4305689.1449537454</v>
      </c>
      <c r="BC25" s="35">
        <v>1720176.8088849466</v>
      </c>
      <c r="BD25" s="35">
        <v>135302.68890923006</v>
      </c>
      <c r="BE25" s="35">
        <v>1762867.0423324301</v>
      </c>
      <c r="BF25" s="35">
        <v>588701.22020265099</v>
      </c>
      <c r="BG25" s="35">
        <v>7078.1019727119992</v>
      </c>
      <c r="BH25" s="35">
        <v>74.946607048000004</v>
      </c>
      <c r="BI25" s="35">
        <v>79660.342624751022</v>
      </c>
      <c r="BJ25" s="35">
        <v>11827.993419977003</v>
      </c>
      <c r="BL25" s="38">
        <f t="shared" si="3"/>
        <v>2289258.5463739368</v>
      </c>
      <c r="BM25" s="35">
        <v>1720176.8088849464</v>
      </c>
      <c r="BN25" s="35">
        <v>135302.68890923006</v>
      </c>
      <c r="BO25" s="35">
        <v>351580</v>
      </c>
      <c r="BP25" s="35">
        <v>69756</v>
      </c>
      <c r="BQ25" s="35">
        <v>7078.1019727120001</v>
      </c>
      <c r="BR25" s="35">
        <v>74.946607048000004</v>
      </c>
      <c r="BS25" s="35">
        <v>4930</v>
      </c>
      <c r="BT25" s="35">
        <v>360</v>
      </c>
    </row>
    <row r="26" spans="1:72" x14ac:dyDescent="0.25">
      <c r="A26" s="31">
        <v>42155</v>
      </c>
      <c r="B26" s="38">
        <f t="shared" si="0"/>
        <v>4327965.8340099193</v>
      </c>
      <c r="C26" s="35">
        <v>34199.470487025996</v>
      </c>
      <c r="D26" s="35">
        <v>11229.950787633001</v>
      </c>
      <c r="E26" s="35">
        <v>1698433.753735903</v>
      </c>
      <c r="F26" s="35">
        <v>308767.562030664</v>
      </c>
      <c r="G26" s="35">
        <v>651383.78645825607</v>
      </c>
      <c r="H26" s="35">
        <v>317584.95068823005</v>
      </c>
      <c r="I26" s="35">
        <v>1865.0678734540002</v>
      </c>
      <c r="J26" s="35">
        <v>0</v>
      </c>
      <c r="K26" s="35">
        <v>1097348.9033528999</v>
      </c>
      <c r="L26" s="35">
        <v>100266.34404793601</v>
      </c>
      <c r="M26" s="35">
        <v>41979.524126962009</v>
      </c>
      <c r="N26" s="36">
        <v>0</v>
      </c>
      <c r="O26" s="35">
        <v>19862.250283148001</v>
      </c>
      <c r="P26" s="35">
        <v>2200.2591380590002</v>
      </c>
      <c r="Q26" s="35">
        <v>23002.573655239008</v>
      </c>
      <c r="R26" s="35">
        <v>10903.788589518001</v>
      </c>
      <c r="S26" s="37">
        <v>5649.9138406090005</v>
      </c>
      <c r="T26" s="35">
        <v>0</v>
      </c>
      <c r="U26" s="35">
        <v>3253.7342113079994</v>
      </c>
      <c r="V26" s="35">
        <v>34.000703075000004</v>
      </c>
      <c r="W26" s="32"/>
      <c r="X26" s="38">
        <f t="shared" si="1"/>
        <v>4327965.8340099193</v>
      </c>
      <c r="Y26" s="35">
        <v>588711.41890242207</v>
      </c>
      <c r="Z26" s="35">
        <v>14254.377824936999</v>
      </c>
      <c r="AA26" s="35">
        <v>214086.12448792302</v>
      </c>
      <c r="AB26" s="35">
        <v>15221.526300638001</v>
      </c>
      <c r="AC26" s="35">
        <v>325494.99960374791</v>
      </c>
      <c r="AD26" s="35">
        <v>29597.355471804007</v>
      </c>
      <c r="AE26" s="35">
        <v>307385.92864280799</v>
      </c>
      <c r="AF26" s="35">
        <v>33817.721851700007</v>
      </c>
      <c r="AG26" s="35">
        <v>286057.41773781914</v>
      </c>
      <c r="AH26" s="35">
        <v>41889.221252015006</v>
      </c>
      <c r="AI26" s="35">
        <v>367269.93325235101</v>
      </c>
      <c r="AJ26" s="35">
        <v>57170.557337039994</v>
      </c>
      <c r="AK26" s="35">
        <v>1394225.1592804682</v>
      </c>
      <c r="AL26" s="35">
        <v>545898.04751632898</v>
      </c>
      <c r="AM26" s="46">
        <v>587.7185333860001</v>
      </c>
      <c r="AN26" s="46">
        <v>2.7638749900000001</v>
      </c>
      <c r="AO26" s="46">
        <v>447.84995557600001</v>
      </c>
      <c r="AP26" s="46">
        <v>2.7529400260000001</v>
      </c>
      <c r="AQ26" s="46">
        <v>1342.777969514</v>
      </c>
      <c r="AR26" s="46">
        <v>11.946253583000001</v>
      </c>
      <c r="AS26" s="46">
        <v>2479.0926333139996</v>
      </c>
      <c r="AT26" s="46">
        <v>21.810913163999999</v>
      </c>
      <c r="AU26" s="46">
        <v>2266.2781698950002</v>
      </c>
      <c r="AV26" s="46">
        <v>44.734900148000001</v>
      </c>
      <c r="AW26" s="46">
        <v>4148.5592898980003</v>
      </c>
      <c r="AX26" s="46">
        <v>99.917162788999988</v>
      </c>
      <c r="AY26" s="46">
        <v>82475.71956568303</v>
      </c>
      <c r="AZ26" s="46">
        <v>12954.122385952001</v>
      </c>
      <c r="BA26" s="1"/>
      <c r="BB26" s="38">
        <f t="shared" si="2"/>
        <v>4327965.8340099212</v>
      </c>
      <c r="BC26" s="35">
        <v>1721735.8893747213</v>
      </c>
      <c r="BD26" s="35">
        <v>134780.20270109404</v>
      </c>
      <c r="BE26" s="35">
        <v>1761495.0925328191</v>
      </c>
      <c r="BF26" s="35">
        <v>603068.60485336906</v>
      </c>
      <c r="BG26" s="35">
        <v>7123.7172616849975</v>
      </c>
      <c r="BH26" s="35">
        <v>84.008881911000003</v>
      </c>
      <c r="BI26" s="35">
        <v>86624.278855580997</v>
      </c>
      <c r="BJ26" s="35">
        <v>13054.039548741001</v>
      </c>
      <c r="BL26" s="38">
        <f t="shared" si="3"/>
        <v>2291825.8182194098</v>
      </c>
      <c r="BM26" s="35">
        <v>1721735.8893747197</v>
      </c>
      <c r="BN26" s="35">
        <v>134780.20270109407</v>
      </c>
      <c r="BO26" s="35">
        <v>353120</v>
      </c>
      <c r="BP26" s="35">
        <v>69570</v>
      </c>
      <c r="BQ26" s="35">
        <v>7123.7172616850003</v>
      </c>
      <c r="BR26" s="35">
        <v>84.008881911000003</v>
      </c>
      <c r="BS26" s="35">
        <v>5052</v>
      </c>
      <c r="BT26" s="35">
        <v>360</v>
      </c>
    </row>
    <row r="27" spans="1:72" x14ac:dyDescent="0.25">
      <c r="A27" s="31">
        <v>42185</v>
      </c>
      <c r="B27" s="38">
        <f t="shared" si="0"/>
        <v>4411687.1142892884</v>
      </c>
      <c r="C27" s="35">
        <v>35693.679329387</v>
      </c>
      <c r="D27" s="35">
        <v>11409.774730215002</v>
      </c>
      <c r="E27" s="35">
        <v>1686552.8085100611</v>
      </c>
      <c r="F27" s="35">
        <v>302459.85596757603</v>
      </c>
      <c r="G27" s="35">
        <v>707420.06108306127</v>
      </c>
      <c r="H27" s="35">
        <v>345519.13349857606</v>
      </c>
      <c r="I27" s="35">
        <v>1865.183493453</v>
      </c>
      <c r="J27" s="35">
        <v>0</v>
      </c>
      <c r="K27" s="35">
        <v>1114853.9043935924</v>
      </c>
      <c r="L27" s="35">
        <v>103572.87341222999</v>
      </c>
      <c r="M27" s="35">
        <v>38507.335606738001</v>
      </c>
      <c r="N27" s="36">
        <v>999.9375</v>
      </c>
      <c r="O27" s="35">
        <v>21453.079812272001</v>
      </c>
      <c r="P27" s="35">
        <v>2244.9767783960001</v>
      </c>
      <c r="Q27" s="35">
        <v>19301.446480735001</v>
      </c>
      <c r="R27" s="35">
        <v>10702.255198573002</v>
      </c>
      <c r="S27" s="37">
        <v>6272.1009269280003</v>
      </c>
      <c r="T27" s="35">
        <v>0</v>
      </c>
      <c r="U27" s="35">
        <v>2813.1784262570004</v>
      </c>
      <c r="V27" s="35">
        <v>45.529141236000008</v>
      </c>
      <c r="W27" s="32"/>
      <c r="X27" s="38">
        <f t="shared" si="1"/>
        <v>4411687.1142892847</v>
      </c>
      <c r="Y27" s="35">
        <v>595345.78644895495</v>
      </c>
      <c r="Z27" s="35">
        <v>14202.549996094003</v>
      </c>
      <c r="AA27" s="35">
        <v>216011.36783562804</v>
      </c>
      <c r="AB27" s="35">
        <v>15164.848057656001</v>
      </c>
      <c r="AC27" s="35">
        <v>328332.49066960707</v>
      </c>
      <c r="AD27" s="35">
        <v>29908.266741473995</v>
      </c>
      <c r="AE27" s="35">
        <v>309984.11731853505</v>
      </c>
      <c r="AF27" s="35">
        <v>33961.766054443004</v>
      </c>
      <c r="AG27" s="35">
        <v>288491.31539276196</v>
      </c>
      <c r="AH27" s="35">
        <v>42088.84908139101</v>
      </c>
      <c r="AI27" s="35">
        <v>371611.0579799501</v>
      </c>
      <c r="AJ27" s="35">
        <v>57701.458753612002</v>
      </c>
      <c r="AK27" s="35">
        <v>1436609.5011641169</v>
      </c>
      <c r="AL27" s="35">
        <v>569933.8989239271</v>
      </c>
      <c r="AM27" s="46">
        <v>354.96886780900002</v>
      </c>
      <c r="AN27" s="46">
        <v>3.0060707440000005</v>
      </c>
      <c r="AO27" s="46">
        <v>710.19909127100004</v>
      </c>
      <c r="AP27" s="46">
        <v>3.3373087409999997</v>
      </c>
      <c r="AQ27" s="46">
        <v>1583.3936129979998</v>
      </c>
      <c r="AR27" s="46">
        <v>10.628016607000001</v>
      </c>
      <c r="AS27" s="46">
        <v>2327.1751623360001</v>
      </c>
      <c r="AT27" s="46">
        <v>22.000810455</v>
      </c>
      <c r="AU27" s="46">
        <v>2072.6267529510001</v>
      </c>
      <c r="AV27" s="46">
        <v>39.021117440000005</v>
      </c>
      <c r="AW27" s="46">
        <v>3903.8807959529995</v>
      </c>
      <c r="AX27" s="46">
        <v>107.900328122</v>
      </c>
      <c r="AY27" s="46">
        <v>77394.896969611989</v>
      </c>
      <c r="AZ27" s="46">
        <v>13806.804966096</v>
      </c>
      <c r="BA27" s="1"/>
      <c r="BB27" s="38">
        <f t="shared" si="2"/>
        <v>4411687.1142892847</v>
      </c>
      <c r="BC27" s="35">
        <v>1738165.0776654868</v>
      </c>
      <c r="BD27" s="35">
        <v>135326.279931058</v>
      </c>
      <c r="BE27" s="35">
        <v>1808220.5591440669</v>
      </c>
      <c r="BF27" s="35">
        <v>627635.35767753876</v>
      </c>
      <c r="BG27" s="35">
        <v>7048.3634873649989</v>
      </c>
      <c r="BH27" s="35">
        <v>77.993323987000011</v>
      </c>
      <c r="BI27" s="35">
        <v>81298.777765564999</v>
      </c>
      <c r="BJ27" s="35">
        <v>13914.705294218003</v>
      </c>
      <c r="BL27" s="38">
        <f t="shared" si="3"/>
        <v>2314141.7144078971</v>
      </c>
      <c r="BM27" s="35">
        <v>1738165.0776654871</v>
      </c>
      <c r="BN27" s="35">
        <v>135326.279931058</v>
      </c>
      <c r="BO27" s="35">
        <v>358362</v>
      </c>
      <c r="BP27" s="35">
        <v>69968</v>
      </c>
      <c r="BQ27" s="35">
        <v>7048.3634873650008</v>
      </c>
      <c r="BR27" s="35">
        <v>77.993323987000011</v>
      </c>
      <c r="BS27" s="35">
        <v>4804</v>
      </c>
      <c r="BT27" s="35">
        <v>390</v>
      </c>
    </row>
    <row r="28" spans="1:72" x14ac:dyDescent="0.25">
      <c r="A28" s="31">
        <v>42216</v>
      </c>
      <c r="B28" s="38">
        <f t="shared" si="0"/>
        <v>4415320.646941605</v>
      </c>
      <c r="C28" s="35">
        <v>38813.844190607</v>
      </c>
      <c r="D28" s="35">
        <v>14148.081143723002</v>
      </c>
      <c r="E28" s="35">
        <v>1703059.8556756438</v>
      </c>
      <c r="F28" s="35">
        <v>304657.791190157</v>
      </c>
      <c r="G28" s="35">
        <v>672649.2928465649</v>
      </c>
      <c r="H28" s="35">
        <v>337046.57973708404</v>
      </c>
      <c r="I28" s="35">
        <v>1878.8974519149999</v>
      </c>
      <c r="J28" s="35">
        <v>0</v>
      </c>
      <c r="K28" s="35">
        <v>1141976.22118228</v>
      </c>
      <c r="L28" s="35">
        <v>104270.56264515902</v>
      </c>
      <c r="M28" s="35">
        <v>37559.167104729007</v>
      </c>
      <c r="N28" s="36">
        <v>952.33600000000001</v>
      </c>
      <c r="O28" s="35">
        <v>17449.246959762</v>
      </c>
      <c r="P28" s="35">
        <v>2196.6466160090004</v>
      </c>
      <c r="Q28" s="35">
        <v>18887.913696920998</v>
      </c>
      <c r="R28" s="35">
        <v>10118.495033677002</v>
      </c>
      <c r="S28" s="37">
        <v>6053.1476905540003</v>
      </c>
      <c r="T28" s="35">
        <v>0</v>
      </c>
      <c r="U28" s="35">
        <v>3520.6975088160002</v>
      </c>
      <c r="V28" s="35">
        <v>81.870268003000021</v>
      </c>
      <c r="W28" s="32"/>
      <c r="X28" s="38">
        <f t="shared" si="1"/>
        <v>4415320.6469416041</v>
      </c>
      <c r="Y28" s="35">
        <v>614674.40487903287</v>
      </c>
      <c r="Z28" s="35">
        <v>14335.605575545</v>
      </c>
      <c r="AA28" s="35">
        <v>222667.62972710692</v>
      </c>
      <c r="AB28" s="35">
        <v>14925.056676259002</v>
      </c>
      <c r="AC28" s="35">
        <v>335363.24969109916</v>
      </c>
      <c r="AD28" s="35">
        <v>30600.078267514007</v>
      </c>
      <c r="AE28" s="35">
        <v>313760.90805719496</v>
      </c>
      <c r="AF28" s="35">
        <v>34081.966461643009</v>
      </c>
      <c r="AG28" s="35">
        <v>289544.81179263804</v>
      </c>
      <c r="AH28" s="35">
        <v>41714.442998315993</v>
      </c>
      <c r="AI28" s="35">
        <v>372324.30740170309</v>
      </c>
      <c r="AJ28" s="35">
        <v>58252.817504629005</v>
      </c>
      <c r="AK28" s="35">
        <v>1410042.7997982355</v>
      </c>
      <c r="AL28" s="35">
        <v>566213.04723221704</v>
      </c>
      <c r="AM28" s="46">
        <v>327.92719828399993</v>
      </c>
      <c r="AN28" s="46">
        <v>2.6735247610000004</v>
      </c>
      <c r="AO28" s="46">
        <v>709.75394015799986</v>
      </c>
      <c r="AP28" s="46">
        <v>2.9500180930000002</v>
      </c>
      <c r="AQ28" s="46">
        <v>1853.3923801019994</v>
      </c>
      <c r="AR28" s="46">
        <v>13.004482200000002</v>
      </c>
      <c r="AS28" s="46">
        <v>2382.7814759820003</v>
      </c>
      <c r="AT28" s="46">
        <v>17.958469943000004</v>
      </c>
      <c r="AU28" s="46">
        <v>2248.1688550080003</v>
      </c>
      <c r="AV28" s="46">
        <v>43.693307994000008</v>
      </c>
      <c r="AW28" s="46">
        <v>4007.7855893260003</v>
      </c>
      <c r="AX28" s="46">
        <v>85.332071935000002</v>
      </c>
      <c r="AY28" s="46">
        <v>71940.363521922016</v>
      </c>
      <c r="AZ28" s="46">
        <v>13183.736042763003</v>
      </c>
      <c r="BA28" s="1"/>
      <c r="BB28" s="38">
        <f t="shared" si="2"/>
        <v>4415320.646941605</v>
      </c>
      <c r="BC28" s="35">
        <v>1776011.0041470726</v>
      </c>
      <c r="BD28" s="35">
        <v>135657.14997927705</v>
      </c>
      <c r="BE28" s="35">
        <v>1782367.1071999394</v>
      </c>
      <c r="BF28" s="35">
        <v>624465.86473684595</v>
      </c>
      <c r="BG28" s="35">
        <v>7522.0238495339981</v>
      </c>
      <c r="BH28" s="35">
        <v>80.279802990999997</v>
      </c>
      <c r="BI28" s="35">
        <v>75948.149111248014</v>
      </c>
      <c r="BJ28" s="35">
        <v>13269.068114698004</v>
      </c>
      <c r="BL28" s="38">
        <f t="shared" si="3"/>
        <v>2352168.4577788729</v>
      </c>
      <c r="BM28" s="35">
        <v>1776011.0041470709</v>
      </c>
      <c r="BN28" s="35">
        <v>135657.14997927705</v>
      </c>
      <c r="BO28" s="35">
        <v>357076</v>
      </c>
      <c r="BP28" s="35">
        <v>70592</v>
      </c>
      <c r="BQ28" s="35">
        <v>7522.0238495340009</v>
      </c>
      <c r="BR28" s="35">
        <v>80.279802991000011</v>
      </c>
      <c r="BS28" s="35">
        <v>4854</v>
      </c>
      <c r="BT28" s="35">
        <v>376</v>
      </c>
    </row>
    <row r="29" spans="1:72" x14ac:dyDescent="0.25">
      <c r="A29" s="31">
        <v>42247</v>
      </c>
      <c r="B29" s="38">
        <f t="shared" si="0"/>
        <v>4450891.3102106573</v>
      </c>
      <c r="C29" s="35">
        <v>57111.04692211502</v>
      </c>
      <c r="D29" s="35">
        <v>13141.752806476001</v>
      </c>
      <c r="E29" s="35">
        <v>1698030.2751960075</v>
      </c>
      <c r="F29" s="35">
        <v>307215.42962300096</v>
      </c>
      <c r="G29" s="35">
        <v>685448.70512345154</v>
      </c>
      <c r="H29" s="35">
        <v>352512.88049740891</v>
      </c>
      <c r="I29" s="35">
        <v>1591.437317439</v>
      </c>
      <c r="J29" s="35">
        <v>0</v>
      </c>
      <c r="K29" s="35">
        <v>1132353.1712156837</v>
      </c>
      <c r="L29" s="35">
        <v>108876.75560012007</v>
      </c>
      <c r="M29" s="35">
        <v>35033.811047178999</v>
      </c>
      <c r="N29" s="36">
        <v>505.8</v>
      </c>
      <c r="O29" s="35">
        <v>18057.961145236997</v>
      </c>
      <c r="P29" s="35">
        <v>2337.6921424400002</v>
      </c>
      <c r="Q29" s="35">
        <v>19348.760409014005</v>
      </c>
      <c r="R29" s="35">
        <v>9771.9554884480003</v>
      </c>
      <c r="S29" s="37">
        <v>5719.5677283180012</v>
      </c>
      <c r="T29" s="35">
        <v>0</v>
      </c>
      <c r="U29" s="35">
        <v>3748.3516147850019</v>
      </c>
      <c r="V29" s="35">
        <v>85.956333533000006</v>
      </c>
      <c r="W29" s="32"/>
      <c r="X29" s="38">
        <f t="shared" si="1"/>
        <v>4450891.3102106545</v>
      </c>
      <c r="Y29" s="35">
        <v>605596.25131671305</v>
      </c>
      <c r="Z29" s="35">
        <v>14304.905245774</v>
      </c>
      <c r="AA29" s="35">
        <v>222008.97552375801</v>
      </c>
      <c r="AB29" s="35">
        <v>15256.226664762005</v>
      </c>
      <c r="AC29" s="35">
        <v>335498.10300773795</v>
      </c>
      <c r="AD29" s="35">
        <v>31079.656878801001</v>
      </c>
      <c r="AE29" s="35">
        <v>310704.2366584281</v>
      </c>
      <c r="AF29" s="35">
        <v>34996.190417640013</v>
      </c>
      <c r="AG29" s="35">
        <v>293289.80051775114</v>
      </c>
      <c r="AH29" s="35">
        <v>43586.571828038002</v>
      </c>
      <c r="AI29" s="35">
        <v>373765.026347865</v>
      </c>
      <c r="AJ29" s="35">
        <v>59832.01642647</v>
      </c>
      <c r="AK29" s="35">
        <v>1433672.2424024427</v>
      </c>
      <c r="AL29" s="35">
        <v>582691.25106552104</v>
      </c>
      <c r="AM29" s="46">
        <v>302.29409355899992</v>
      </c>
      <c r="AN29" s="46">
        <v>2.3127804380000003</v>
      </c>
      <c r="AO29" s="46">
        <v>702.68790134700009</v>
      </c>
      <c r="AP29" s="46">
        <v>3.9190078460000004</v>
      </c>
      <c r="AQ29" s="46">
        <v>1903.0567934200001</v>
      </c>
      <c r="AR29" s="46">
        <v>12.463628476</v>
      </c>
      <c r="AS29" s="46">
        <v>2458.7181301310002</v>
      </c>
      <c r="AT29" s="46">
        <v>21.345281573000001</v>
      </c>
      <c r="AU29" s="46">
        <v>2421.9984477210005</v>
      </c>
      <c r="AV29" s="46">
        <v>36.053919019999995</v>
      </c>
      <c r="AW29" s="46">
        <v>4393.3545033580003</v>
      </c>
      <c r="AX29" s="46">
        <v>108.180999525</v>
      </c>
      <c r="AY29" s="46">
        <v>69726.34207499701</v>
      </c>
      <c r="AZ29" s="46">
        <v>12517.128347543001</v>
      </c>
      <c r="BA29" s="1"/>
      <c r="BB29" s="38">
        <f t="shared" si="2"/>
        <v>4450891.3102106592</v>
      </c>
      <c r="BC29" s="35">
        <v>1767097.3670243905</v>
      </c>
      <c r="BD29" s="35">
        <v>139223.55103501497</v>
      </c>
      <c r="BE29" s="35">
        <v>1807437.2687503092</v>
      </c>
      <c r="BF29" s="35">
        <v>642523.26749199093</v>
      </c>
      <c r="BG29" s="35">
        <v>7788.7553661780021</v>
      </c>
      <c r="BH29" s="35">
        <v>76.094617353000004</v>
      </c>
      <c r="BI29" s="35">
        <v>74119.696578354997</v>
      </c>
      <c r="BJ29" s="35">
        <v>12625.309347068001</v>
      </c>
      <c r="BL29" s="38">
        <f t="shared" si="3"/>
        <v>2350743.7680429374</v>
      </c>
      <c r="BM29" s="35">
        <v>1767097.3670243914</v>
      </c>
      <c r="BN29" s="35">
        <v>139223.55103501497</v>
      </c>
      <c r="BO29" s="35">
        <v>359218</v>
      </c>
      <c r="BP29" s="35">
        <v>72000</v>
      </c>
      <c r="BQ29" s="35">
        <v>7788.7553661780003</v>
      </c>
      <c r="BR29" s="35">
        <v>76.094617353000004</v>
      </c>
      <c r="BS29" s="35">
        <v>4976</v>
      </c>
      <c r="BT29" s="35">
        <v>364</v>
      </c>
    </row>
    <row r="30" spans="1:72" x14ac:dyDescent="0.25">
      <c r="A30" s="31">
        <v>42277</v>
      </c>
      <c r="B30" s="38">
        <f t="shared" si="0"/>
        <v>4546948.290833463</v>
      </c>
      <c r="C30" s="35">
        <v>37671.880440163004</v>
      </c>
      <c r="D30" s="35">
        <v>10463.304907092002</v>
      </c>
      <c r="E30" s="35">
        <v>1716562.7370054238</v>
      </c>
      <c r="F30" s="35">
        <v>311507.11254226207</v>
      </c>
      <c r="G30" s="35">
        <v>731936.92590572615</v>
      </c>
      <c r="H30" s="35">
        <v>363239.33986840094</v>
      </c>
      <c r="I30" s="35">
        <v>1600.317475332</v>
      </c>
      <c r="J30" s="35">
        <v>0</v>
      </c>
      <c r="K30" s="35">
        <v>1156340.2758642328</v>
      </c>
      <c r="L30" s="35">
        <v>124795.11654356899</v>
      </c>
      <c r="M30" s="35">
        <v>32689.81</v>
      </c>
      <c r="N30" s="36" t="s">
        <v>20</v>
      </c>
      <c r="O30" s="35">
        <v>16950.284710109001</v>
      </c>
      <c r="P30" s="35">
        <v>2488.8111146000001</v>
      </c>
      <c r="Q30" s="35">
        <v>20080.311241652998</v>
      </c>
      <c r="R30" s="35">
        <v>10870.894080307</v>
      </c>
      <c r="S30" s="37">
        <v>5664.2614411180011</v>
      </c>
      <c r="T30" s="35">
        <v>0</v>
      </c>
      <c r="U30" s="35">
        <v>3989.6138121550002</v>
      </c>
      <c r="V30" s="35">
        <v>97.293881318999993</v>
      </c>
      <c r="W30" s="32"/>
      <c r="X30" s="38">
        <f t="shared" si="1"/>
        <v>4546948.290833463</v>
      </c>
      <c r="Y30" s="35">
        <v>607058.67353395489</v>
      </c>
      <c r="Z30" s="35">
        <v>14222.246163002997</v>
      </c>
      <c r="AA30" s="35">
        <v>223487.38180455304</v>
      </c>
      <c r="AB30" s="35">
        <v>15659.183245788998</v>
      </c>
      <c r="AC30" s="35">
        <v>338104.32063591987</v>
      </c>
      <c r="AD30" s="35">
        <v>31892.752554323</v>
      </c>
      <c r="AE30" s="35">
        <v>315264.806378145</v>
      </c>
      <c r="AF30" s="35">
        <v>35464.834435914003</v>
      </c>
      <c r="AG30" s="35">
        <v>295348.10166739207</v>
      </c>
      <c r="AH30" s="35">
        <v>44919.016438436003</v>
      </c>
      <c r="AI30" s="35">
        <v>381073.34330531798</v>
      </c>
      <c r="AJ30" s="35">
        <v>61178.583487152006</v>
      </c>
      <c r="AK30" s="35">
        <v>1483775.5093655949</v>
      </c>
      <c r="AL30" s="35">
        <v>606668.2575367071</v>
      </c>
      <c r="AM30" s="46">
        <v>293.31067937800003</v>
      </c>
      <c r="AN30" s="46">
        <v>2.8805926610000001</v>
      </c>
      <c r="AO30" s="46">
        <v>695.51277142000004</v>
      </c>
      <c r="AP30" s="46">
        <v>3.7762157840000001</v>
      </c>
      <c r="AQ30" s="46">
        <v>1903.7914834149997</v>
      </c>
      <c r="AR30" s="46">
        <v>10.978571528</v>
      </c>
      <c r="AS30" s="46">
        <v>2463.8907741430007</v>
      </c>
      <c r="AT30" s="46">
        <v>18.973943855000002</v>
      </c>
      <c r="AU30" s="46">
        <v>2473.4570914160004</v>
      </c>
      <c r="AV30" s="46">
        <v>48.168936673000005</v>
      </c>
      <c r="AW30" s="46">
        <v>4581.2498123150008</v>
      </c>
      <c r="AX30" s="46">
        <v>96.272379567000002</v>
      </c>
      <c r="AY30" s="46">
        <v>66963.06859294801</v>
      </c>
      <c r="AZ30" s="46">
        <v>13275.948436158</v>
      </c>
      <c r="BA30" s="1"/>
      <c r="BB30" s="38">
        <f t="shared" si="2"/>
        <v>4546948.290833462</v>
      </c>
      <c r="BC30" s="35">
        <v>1779263.2840199652</v>
      </c>
      <c r="BD30" s="35">
        <v>142158.03283746506</v>
      </c>
      <c r="BE30" s="35">
        <v>1864848.8526709129</v>
      </c>
      <c r="BF30" s="35">
        <v>667846.8410238591</v>
      </c>
      <c r="BG30" s="35">
        <v>7829.9627997719999</v>
      </c>
      <c r="BH30" s="35">
        <v>84.778260501000005</v>
      </c>
      <c r="BI30" s="35">
        <v>71544.318405263009</v>
      </c>
      <c r="BJ30" s="35">
        <v>13372.220815724999</v>
      </c>
      <c r="BL30" s="38">
        <f t="shared" si="3"/>
        <v>2374912.0579177034</v>
      </c>
      <c r="BM30" s="35">
        <v>1779263.284019965</v>
      </c>
      <c r="BN30" s="35">
        <v>142158.03283746503</v>
      </c>
      <c r="BO30" s="35">
        <v>366228</v>
      </c>
      <c r="BP30" s="35">
        <v>73890</v>
      </c>
      <c r="BQ30" s="35">
        <v>7829.9627997720008</v>
      </c>
      <c r="BR30" s="35">
        <v>84.778260501000005</v>
      </c>
      <c r="BS30" s="35">
        <v>5100</v>
      </c>
      <c r="BT30" s="35">
        <v>358</v>
      </c>
    </row>
    <row r="31" spans="1:72" x14ac:dyDescent="0.25">
      <c r="A31" s="31">
        <v>42308</v>
      </c>
      <c r="B31" s="38">
        <f t="shared" si="0"/>
        <v>4454885.8976932</v>
      </c>
      <c r="C31" s="35">
        <v>42284.780366192004</v>
      </c>
      <c r="D31" s="35">
        <v>9875.8095264990006</v>
      </c>
      <c r="E31" s="35">
        <v>1717707.8191775018</v>
      </c>
      <c r="F31" s="35">
        <v>291921.20838616701</v>
      </c>
      <c r="G31" s="35">
        <v>694111.39370416093</v>
      </c>
      <c r="H31" s="35">
        <v>332629.22778381594</v>
      </c>
      <c r="I31" s="35">
        <v>1642.4323158320001</v>
      </c>
      <c r="J31" s="35">
        <v>0</v>
      </c>
      <c r="K31" s="35">
        <v>1151612.783875078</v>
      </c>
      <c r="L31" s="35">
        <v>118773.49911626705</v>
      </c>
      <c r="M31" s="35">
        <v>30781.472664823999</v>
      </c>
      <c r="N31" s="36">
        <v>1293.46875</v>
      </c>
      <c r="O31" s="35">
        <v>15582.994436790004</v>
      </c>
      <c r="P31" s="35">
        <v>1366.127421483</v>
      </c>
      <c r="Q31" s="35">
        <v>20061.864753338006</v>
      </c>
      <c r="R31" s="35">
        <v>14168.209897401002</v>
      </c>
      <c r="S31" s="37">
        <v>6610.5176944690002</v>
      </c>
      <c r="T31" s="35">
        <v>0</v>
      </c>
      <c r="U31" s="35">
        <v>4361.0821283799996</v>
      </c>
      <c r="V31" s="35">
        <v>101.20569500100001</v>
      </c>
      <c r="W31" s="32"/>
      <c r="X31" s="38">
        <f t="shared" si="1"/>
        <v>4454885.8976931963</v>
      </c>
      <c r="Y31" s="35">
        <v>616962.96138831298</v>
      </c>
      <c r="Z31" s="35">
        <v>14535.041333410001</v>
      </c>
      <c r="AA31" s="35">
        <v>226032.24447749701</v>
      </c>
      <c r="AB31" s="35">
        <v>15264.174374711005</v>
      </c>
      <c r="AC31" s="35">
        <v>339981.81671379798</v>
      </c>
      <c r="AD31" s="35">
        <v>32119.558008170003</v>
      </c>
      <c r="AE31" s="35">
        <v>311734.65796868911</v>
      </c>
      <c r="AF31" s="35">
        <v>34130.803876140002</v>
      </c>
      <c r="AG31" s="35">
        <v>291009.76602887199</v>
      </c>
      <c r="AH31" s="35">
        <v>41514.901500644002</v>
      </c>
      <c r="AI31" s="35">
        <v>374024.87702873501</v>
      </c>
      <c r="AJ31" s="35">
        <v>58131.743038813001</v>
      </c>
      <c r="AK31" s="35">
        <v>1447612.8858328592</v>
      </c>
      <c r="AL31" s="35">
        <v>557503.52268086106</v>
      </c>
      <c r="AM31" s="46">
        <v>292.13755896500004</v>
      </c>
      <c r="AN31" s="46">
        <v>2.5596367690000004</v>
      </c>
      <c r="AO31" s="46">
        <v>406.00568333000001</v>
      </c>
      <c r="AP31" s="46">
        <v>4.5846496949999995</v>
      </c>
      <c r="AQ31" s="46">
        <v>1361.4640111020003</v>
      </c>
      <c r="AR31" s="46">
        <v>12.799561879000002</v>
      </c>
      <c r="AS31" s="46">
        <v>2588.2357520449996</v>
      </c>
      <c r="AT31" s="46">
        <v>15.04024596</v>
      </c>
      <c r="AU31" s="46">
        <v>2600.8755943050005</v>
      </c>
      <c r="AV31" s="46">
        <v>33.954944212000001</v>
      </c>
      <c r="AW31" s="46">
        <v>4647.6540894890013</v>
      </c>
      <c r="AX31" s="46">
        <v>116.97924191999999</v>
      </c>
      <c r="AY31" s="46">
        <v>65501.55898856499</v>
      </c>
      <c r="AZ31" s="46">
        <v>16743.09348345</v>
      </c>
      <c r="BA31" s="1"/>
      <c r="BB31" s="38">
        <f t="shared" si="2"/>
        <v>4454885.8976931991</v>
      </c>
      <c r="BC31" s="35">
        <v>1785721.4465771702</v>
      </c>
      <c r="BD31" s="35">
        <v>137564.47909307497</v>
      </c>
      <c r="BE31" s="35">
        <v>1821637.7628615946</v>
      </c>
      <c r="BF31" s="35">
        <v>615635.26571967429</v>
      </c>
      <c r="BG31" s="35">
        <v>7248.7185997470024</v>
      </c>
      <c r="BH31" s="35">
        <v>68.939038515000007</v>
      </c>
      <c r="BI31" s="35">
        <v>70149.213078053988</v>
      </c>
      <c r="BJ31" s="35">
        <v>16860.072725370002</v>
      </c>
      <c r="BL31" s="38">
        <f t="shared" si="3"/>
        <v>2366345.5833085068</v>
      </c>
      <c r="BM31" s="35">
        <v>1785721.4465771699</v>
      </c>
      <c r="BN31" s="35">
        <v>137564.47909307497</v>
      </c>
      <c r="BO31" s="35">
        <v>358684</v>
      </c>
      <c r="BP31" s="35">
        <v>71452</v>
      </c>
      <c r="BQ31" s="35">
        <v>7248.7185997470006</v>
      </c>
      <c r="BR31" s="35">
        <v>68.939038515000007</v>
      </c>
      <c r="BS31" s="35">
        <v>5218</v>
      </c>
      <c r="BT31" s="35">
        <v>388</v>
      </c>
    </row>
    <row r="32" spans="1:72" x14ac:dyDescent="0.25">
      <c r="A32" s="31">
        <v>42338</v>
      </c>
      <c r="B32" s="38">
        <f t="shared" si="0"/>
        <v>4452219.1784302453</v>
      </c>
      <c r="C32" s="35">
        <v>38350.397102596005</v>
      </c>
      <c r="D32" s="35">
        <v>6929.3957953979998</v>
      </c>
      <c r="E32" s="35">
        <v>1690318.9622724003</v>
      </c>
      <c r="F32" s="35">
        <v>292088.38333774114</v>
      </c>
      <c r="G32" s="35">
        <v>712742.75049580703</v>
      </c>
      <c r="H32" s="35">
        <v>320255.62282280897</v>
      </c>
      <c r="I32" s="35">
        <v>621.11817150499996</v>
      </c>
      <c r="J32" s="35">
        <v>0</v>
      </c>
      <c r="K32" s="35">
        <v>1175692.4085439639</v>
      </c>
      <c r="L32" s="35">
        <v>120475.42225637703</v>
      </c>
      <c r="M32" s="35">
        <v>30171.111047177004</v>
      </c>
      <c r="N32" s="36">
        <v>1145.5412927300001</v>
      </c>
      <c r="O32" s="35">
        <v>15824.987733025</v>
      </c>
      <c r="P32" s="35">
        <v>1408.5191599039999</v>
      </c>
      <c r="Q32" s="35">
        <v>20992.477549492007</v>
      </c>
      <c r="R32" s="35">
        <v>14203.202357521001</v>
      </c>
      <c r="S32" s="37">
        <v>6694.9236894170008</v>
      </c>
      <c r="T32" s="35">
        <v>0</v>
      </c>
      <c r="U32" s="35">
        <v>4214.7799038739995</v>
      </c>
      <c r="V32" s="35">
        <v>89.174898509000002</v>
      </c>
      <c r="W32" s="32"/>
      <c r="X32" s="38">
        <f t="shared" si="1"/>
        <v>4452219.1784302471</v>
      </c>
      <c r="Y32" s="35">
        <v>622575.24427730788</v>
      </c>
      <c r="Z32" s="35">
        <v>14482.886505109</v>
      </c>
      <c r="AA32" s="35">
        <v>227419.78763940095</v>
      </c>
      <c r="AB32" s="35">
        <v>15273.971926771001</v>
      </c>
      <c r="AC32" s="35">
        <v>342463.63204872503</v>
      </c>
      <c r="AD32" s="35">
        <v>32007.334563974007</v>
      </c>
      <c r="AE32" s="35">
        <v>314975.12120050506</v>
      </c>
      <c r="AF32" s="35">
        <v>34148.403464802992</v>
      </c>
      <c r="AG32" s="35">
        <v>296239.47650174901</v>
      </c>
      <c r="AH32" s="35">
        <v>41086.885286479002</v>
      </c>
      <c r="AI32" s="35">
        <v>380743.08472670399</v>
      </c>
      <c r="AJ32" s="35">
        <v>57482.172736528999</v>
      </c>
      <c r="AK32" s="35">
        <v>1433309.290191879</v>
      </c>
      <c r="AL32" s="35">
        <v>545267.16972866002</v>
      </c>
      <c r="AM32" s="46">
        <v>291.04221988000006</v>
      </c>
      <c r="AN32" s="46">
        <v>2.466222337</v>
      </c>
      <c r="AO32" s="46">
        <v>399.74171160600002</v>
      </c>
      <c r="AP32" s="46">
        <v>4.7064088329999993</v>
      </c>
      <c r="AQ32" s="46">
        <v>1455.680886478</v>
      </c>
      <c r="AR32" s="46">
        <v>10.501735414000001</v>
      </c>
      <c r="AS32" s="46">
        <v>2743.4061276079997</v>
      </c>
      <c r="AT32" s="46">
        <v>17.739271268000003</v>
      </c>
      <c r="AU32" s="46">
        <v>2745.7878852809999</v>
      </c>
      <c r="AV32" s="46">
        <v>48.011822868000003</v>
      </c>
      <c r="AW32" s="46">
        <v>4797.2029447490013</v>
      </c>
      <c r="AX32" s="46">
        <v>93.132563410000017</v>
      </c>
      <c r="AY32" s="46">
        <v>65465.41814738301</v>
      </c>
      <c r="AZ32" s="46">
        <v>16669.879684534</v>
      </c>
      <c r="BA32" s="1"/>
      <c r="BB32" s="38">
        <f t="shared" si="2"/>
        <v>4452219.1784302471</v>
      </c>
      <c r="BC32" s="35">
        <v>1803673.2616676884</v>
      </c>
      <c r="BD32" s="35">
        <v>136999.48174713604</v>
      </c>
      <c r="BE32" s="35">
        <v>1814052.3749185831</v>
      </c>
      <c r="BF32" s="35">
        <v>602749.34246518917</v>
      </c>
      <c r="BG32" s="35">
        <v>7635.6588308530008</v>
      </c>
      <c r="BH32" s="35">
        <v>83.425460720000004</v>
      </c>
      <c r="BI32" s="35">
        <v>70262.621092132002</v>
      </c>
      <c r="BJ32" s="35">
        <v>16763.012247944003</v>
      </c>
      <c r="BL32" s="38">
        <f t="shared" si="3"/>
        <v>2389609.8277063975</v>
      </c>
      <c r="BM32" s="35">
        <v>1803673.2616676884</v>
      </c>
      <c r="BN32" s="35">
        <v>136999.48174713607</v>
      </c>
      <c r="BO32" s="35">
        <v>365282</v>
      </c>
      <c r="BP32" s="35">
        <v>70240</v>
      </c>
      <c r="BQ32" s="35">
        <v>7635.6588308530008</v>
      </c>
      <c r="BR32" s="35">
        <v>83.425460720000004</v>
      </c>
      <c r="BS32" s="35">
        <v>5316</v>
      </c>
      <c r="BT32" s="35">
        <v>380</v>
      </c>
    </row>
    <row r="33" spans="1:72" x14ac:dyDescent="0.25">
      <c r="A33" s="31">
        <v>42369</v>
      </c>
      <c r="B33" s="38">
        <f t="shared" si="0"/>
        <v>4473771.9299721159</v>
      </c>
      <c r="C33" s="35">
        <v>57759.188467941014</v>
      </c>
      <c r="D33" s="35">
        <v>12133.243787309002</v>
      </c>
      <c r="E33" s="35">
        <v>1664832.8331264965</v>
      </c>
      <c r="F33" s="35">
        <v>289122.78772865096</v>
      </c>
      <c r="G33" s="35">
        <v>667112.73076962493</v>
      </c>
      <c r="H33" s="35">
        <v>316159.00339583802</v>
      </c>
      <c r="I33" s="35">
        <v>677.508497906</v>
      </c>
      <c r="J33" s="35">
        <v>0</v>
      </c>
      <c r="K33" s="35">
        <v>1274543.1954087475</v>
      </c>
      <c r="L33" s="35">
        <v>119861.02441000307</v>
      </c>
      <c r="M33" s="35">
        <v>8853.4092246330001</v>
      </c>
      <c r="N33" s="36">
        <v>406.65750000000003</v>
      </c>
      <c r="O33" s="35">
        <v>14832.654337870001</v>
      </c>
      <c r="P33" s="35">
        <v>1575.7412399640002</v>
      </c>
      <c r="Q33" s="35">
        <v>21901.728254881004</v>
      </c>
      <c r="R33" s="35">
        <v>11462.200371803001</v>
      </c>
      <c r="S33" s="37">
        <v>7895.119353299001</v>
      </c>
      <c r="T33" s="35">
        <v>0</v>
      </c>
      <c r="U33" s="35">
        <v>4549.8048743460013</v>
      </c>
      <c r="V33" s="35">
        <v>93.099222804000007</v>
      </c>
      <c r="W33" s="32"/>
      <c r="X33" s="38">
        <f t="shared" si="1"/>
        <v>4473771.9299721187</v>
      </c>
      <c r="Y33" s="35">
        <v>653570.51991445594</v>
      </c>
      <c r="Z33" s="35">
        <v>14221.410635767998</v>
      </c>
      <c r="AA33" s="35">
        <v>238448.72658746404</v>
      </c>
      <c r="AB33" s="35">
        <v>15119.901536651003</v>
      </c>
      <c r="AC33" s="35">
        <v>361099.31057077291</v>
      </c>
      <c r="AD33" s="35">
        <v>31371.698327593997</v>
      </c>
      <c r="AE33" s="35">
        <v>333453.07889813004</v>
      </c>
      <c r="AF33" s="35">
        <v>33532.875368228</v>
      </c>
      <c r="AG33" s="35">
        <v>316137.51851923997</v>
      </c>
      <c r="AH33" s="35">
        <v>40427.159607680005</v>
      </c>
      <c r="AI33" s="35">
        <v>405881.03232178028</v>
      </c>
      <c r="AJ33" s="35">
        <v>57048.045587962006</v>
      </c>
      <c r="AK33" s="35">
        <v>1356335.2694588734</v>
      </c>
      <c r="AL33" s="35">
        <v>545554.96825791826</v>
      </c>
      <c r="AM33" s="46">
        <v>361.42263232800008</v>
      </c>
      <c r="AN33" s="46">
        <v>2.7873627390000002</v>
      </c>
      <c r="AO33" s="46">
        <v>403.19096592</v>
      </c>
      <c r="AP33" s="46">
        <v>4.2501288220000006</v>
      </c>
      <c r="AQ33" s="46">
        <v>1456.6814562950001</v>
      </c>
      <c r="AR33" s="46">
        <v>10.390162075999999</v>
      </c>
      <c r="AS33" s="46">
        <v>2844.3387560360011</v>
      </c>
      <c r="AT33" s="46">
        <v>16.367800029000001</v>
      </c>
      <c r="AU33" s="46">
        <v>2745.7323156490006</v>
      </c>
      <c r="AV33" s="46">
        <v>44.604386668000004</v>
      </c>
      <c r="AW33" s="46">
        <v>4820.6140155760004</v>
      </c>
      <c r="AX33" s="46">
        <v>115.052536481</v>
      </c>
      <c r="AY33" s="46">
        <v>45400.735903224995</v>
      </c>
      <c r="AZ33" s="46">
        <v>13344.245957756002</v>
      </c>
      <c r="BA33" s="1"/>
      <c r="BB33" s="38">
        <f t="shared" si="2"/>
        <v>4473771.9299721168</v>
      </c>
      <c r="BC33" s="35">
        <v>1902709.154490062</v>
      </c>
      <c r="BD33" s="35">
        <v>134673.04547592101</v>
      </c>
      <c r="BE33" s="35">
        <v>1762216.301780653</v>
      </c>
      <c r="BF33" s="35">
        <v>602603.01384588017</v>
      </c>
      <c r="BG33" s="35">
        <v>7811.3661262280038</v>
      </c>
      <c r="BH33" s="35">
        <v>78.399840334000018</v>
      </c>
      <c r="BI33" s="35">
        <v>50221.349918801003</v>
      </c>
      <c r="BJ33" s="35">
        <v>13459.298494237002</v>
      </c>
      <c r="BL33" s="38">
        <f t="shared" si="3"/>
        <v>2508415.9659325453</v>
      </c>
      <c r="BM33" s="35">
        <v>1902709.154490062</v>
      </c>
      <c r="BN33" s="35">
        <v>134673.04547592101</v>
      </c>
      <c r="BO33" s="35">
        <v>388396</v>
      </c>
      <c r="BP33" s="35">
        <v>69174</v>
      </c>
      <c r="BQ33" s="35">
        <v>7811.3661262280002</v>
      </c>
      <c r="BR33" s="35">
        <v>78.399840334000004</v>
      </c>
      <c r="BS33" s="35">
        <v>5194</v>
      </c>
      <c r="BT33" s="35">
        <v>380</v>
      </c>
    </row>
    <row r="34" spans="1:72" x14ac:dyDescent="0.25">
      <c r="A34" s="31">
        <v>42400</v>
      </c>
      <c r="B34" s="38">
        <f t="shared" si="0"/>
        <v>4468853.3193158899</v>
      </c>
      <c r="C34" s="35">
        <v>40724.507180109991</v>
      </c>
      <c r="D34" s="35">
        <v>10837.997408839001</v>
      </c>
      <c r="E34" s="35">
        <v>1700696.736885584</v>
      </c>
      <c r="F34" s="35">
        <v>287373.87123427499</v>
      </c>
      <c r="G34" s="35">
        <v>692516.40473024303</v>
      </c>
      <c r="H34" s="35">
        <v>306875.85144934611</v>
      </c>
      <c r="I34" s="35">
        <v>630.26551102899998</v>
      </c>
      <c r="J34" s="35">
        <v>0</v>
      </c>
      <c r="K34" s="35">
        <v>1218036.0495771077</v>
      </c>
      <c r="L34" s="35">
        <v>117324.98144245203</v>
      </c>
      <c r="M34" s="35">
        <v>30449.359432367997</v>
      </c>
      <c r="N34" s="36" t="s">
        <v>20</v>
      </c>
      <c r="O34" s="35">
        <v>16385.206384916</v>
      </c>
      <c r="P34" s="35">
        <v>1526.38565614</v>
      </c>
      <c r="Q34" s="35">
        <v>21009.170736462995</v>
      </c>
      <c r="R34" s="35">
        <v>12276.885616219999</v>
      </c>
      <c r="S34" s="37">
        <v>7395.6775549280001</v>
      </c>
      <c r="T34" s="35">
        <v>0</v>
      </c>
      <c r="U34" s="35">
        <v>4688.0726194489998</v>
      </c>
      <c r="V34" s="35">
        <v>105.895896421</v>
      </c>
      <c r="W34" s="32"/>
      <c r="X34" s="38">
        <f t="shared" si="1"/>
        <v>4468853.3193158917</v>
      </c>
      <c r="Y34" s="35">
        <v>634121.61384427117</v>
      </c>
      <c r="Z34" s="35">
        <v>14265.828086414002</v>
      </c>
      <c r="AA34" s="35">
        <v>235059.07421361501</v>
      </c>
      <c r="AB34" s="35">
        <v>15063.53485900799</v>
      </c>
      <c r="AC34" s="35">
        <v>355459.70948924485</v>
      </c>
      <c r="AD34" s="35">
        <v>31434.418522479002</v>
      </c>
      <c r="AE34" s="35">
        <v>328675.33036355424</v>
      </c>
      <c r="AF34" s="35">
        <v>33395.908460894992</v>
      </c>
      <c r="AG34" s="35">
        <v>308868.51108291803</v>
      </c>
      <c r="AH34" s="35">
        <v>39533.324591093005</v>
      </c>
      <c r="AI34" s="35">
        <v>393150.743603963</v>
      </c>
      <c r="AJ34" s="35">
        <v>55964.550999032988</v>
      </c>
      <c r="AK34" s="35">
        <v>1397268.9812865076</v>
      </c>
      <c r="AL34" s="35">
        <v>532755.13601599028</v>
      </c>
      <c r="AM34" s="46">
        <v>289.68871456800002</v>
      </c>
      <c r="AN34" s="46">
        <v>2.3958298980000006</v>
      </c>
      <c r="AO34" s="46">
        <v>403.82888034400003</v>
      </c>
      <c r="AP34" s="46">
        <v>4.6742000360000002</v>
      </c>
      <c r="AQ34" s="46">
        <v>1504.0940457860002</v>
      </c>
      <c r="AR34" s="46">
        <v>10.152304810999999</v>
      </c>
      <c r="AS34" s="46">
        <v>2985.6052484960001</v>
      </c>
      <c r="AT34" s="46">
        <v>20.199035090000002</v>
      </c>
      <c r="AU34" s="46">
        <v>2913.7230619740008</v>
      </c>
      <c r="AV34" s="46">
        <v>43.171032161000007</v>
      </c>
      <c r="AW34" s="46">
        <v>5017.0038733729989</v>
      </c>
      <c r="AX34" s="46">
        <v>131.49115835500004</v>
      </c>
      <c r="AY34" s="46">
        <v>66813.542903582987</v>
      </c>
      <c r="AZ34" s="46">
        <v>13697.083608430001</v>
      </c>
      <c r="BA34" s="1"/>
      <c r="BB34" s="38">
        <f t="shared" si="2"/>
        <v>4468853.3193158917</v>
      </c>
      <c r="BC34" s="35">
        <v>1862184.238993604</v>
      </c>
      <c r="BD34" s="35">
        <v>133693.01451988905</v>
      </c>
      <c r="BE34" s="35">
        <v>1790419.72489047</v>
      </c>
      <c r="BF34" s="35">
        <v>588719.68701502297</v>
      </c>
      <c r="BG34" s="35">
        <v>8096.9399511680022</v>
      </c>
      <c r="BH34" s="35">
        <v>80.592401995999992</v>
      </c>
      <c r="BI34" s="35">
        <v>71830.546776956005</v>
      </c>
      <c r="BJ34" s="35">
        <v>13828.574766785001</v>
      </c>
      <c r="BL34" s="38">
        <f t="shared" si="3"/>
        <v>2452570.7858666563</v>
      </c>
      <c r="BM34" s="35">
        <v>1862184.2389936037</v>
      </c>
      <c r="BN34" s="35">
        <v>133693.01451988905</v>
      </c>
      <c r="BO34" s="35">
        <v>374576</v>
      </c>
      <c r="BP34" s="35">
        <v>67990</v>
      </c>
      <c r="BQ34" s="35">
        <v>8096.9399511680003</v>
      </c>
      <c r="BR34" s="35">
        <v>80.592401996000007</v>
      </c>
      <c r="BS34" s="35">
        <v>5578</v>
      </c>
      <c r="BT34" s="35">
        <v>372</v>
      </c>
    </row>
    <row r="35" spans="1:72" x14ac:dyDescent="0.25">
      <c r="A35" s="31">
        <v>42429</v>
      </c>
      <c r="B35" s="38">
        <f t="shared" si="0"/>
        <v>4512751.3888186505</v>
      </c>
      <c r="C35" s="35">
        <v>42529.23928447099</v>
      </c>
      <c r="D35" s="35">
        <v>10221.556426587002</v>
      </c>
      <c r="E35" s="35">
        <v>1757571.5772112561</v>
      </c>
      <c r="F35" s="35">
        <v>269993.40354054701</v>
      </c>
      <c r="G35" s="35">
        <v>702477.52450963156</v>
      </c>
      <c r="H35" s="35">
        <v>309414.99328852503</v>
      </c>
      <c r="I35" s="35">
        <v>374.69224026300003</v>
      </c>
      <c r="J35" s="35">
        <v>0</v>
      </c>
      <c r="K35" s="35">
        <v>1218204.1742250351</v>
      </c>
      <c r="L35" s="35">
        <v>117007.076160853</v>
      </c>
      <c r="M35" s="35">
        <v>20332.238849042998</v>
      </c>
      <c r="N35" s="36" t="s">
        <v>20</v>
      </c>
      <c r="O35" s="35">
        <v>17587.033806552005</v>
      </c>
      <c r="P35" s="35">
        <v>1368.520134285</v>
      </c>
      <c r="Q35" s="35">
        <v>23730.400216724993</v>
      </c>
      <c r="R35" s="35">
        <v>9616.8404113920005</v>
      </c>
      <c r="S35" s="37">
        <v>7840.2866047040006</v>
      </c>
      <c r="T35" s="35">
        <v>0</v>
      </c>
      <c r="U35" s="35">
        <v>4372.5607259900016</v>
      </c>
      <c r="V35" s="35">
        <v>109.271182791</v>
      </c>
      <c r="W35" s="32"/>
      <c r="X35" s="38">
        <f t="shared" si="1"/>
        <v>4512751.3888186496</v>
      </c>
      <c r="Y35" s="35">
        <v>631751.98530796217</v>
      </c>
      <c r="Z35" s="35">
        <v>15680.749624972997</v>
      </c>
      <c r="AA35" s="35">
        <v>233859.29513558804</v>
      </c>
      <c r="AB35" s="35">
        <v>14832.597925836</v>
      </c>
      <c r="AC35" s="35">
        <v>354182.23192263802</v>
      </c>
      <c r="AD35" s="35">
        <v>31230.846612146004</v>
      </c>
      <c r="AE35" s="35">
        <v>328589.08949356811</v>
      </c>
      <c r="AF35" s="35">
        <v>32792.189091043008</v>
      </c>
      <c r="AG35" s="35">
        <v>308316.76661496202</v>
      </c>
      <c r="AH35" s="35">
        <v>38715.919129147995</v>
      </c>
      <c r="AI35" s="35">
        <v>394175.85623303091</v>
      </c>
      <c r="AJ35" s="35">
        <v>54602.238218988015</v>
      </c>
      <c r="AK35" s="35">
        <v>1470281.9827629062</v>
      </c>
      <c r="AL35" s="35">
        <v>518782.48881437798</v>
      </c>
      <c r="AM35" s="46">
        <v>295.07551151299998</v>
      </c>
      <c r="AN35" s="46">
        <v>2.3877512650000003</v>
      </c>
      <c r="AO35" s="46">
        <v>403.28464941499999</v>
      </c>
      <c r="AP35" s="46">
        <v>4.4629776059999999</v>
      </c>
      <c r="AQ35" s="46">
        <v>1495.0702557889995</v>
      </c>
      <c r="AR35" s="46">
        <v>10.480957837000002</v>
      </c>
      <c r="AS35" s="46">
        <v>3011.0327906519997</v>
      </c>
      <c r="AT35" s="46">
        <v>22.817880690000003</v>
      </c>
      <c r="AU35" s="46">
        <v>2912.5452043539999</v>
      </c>
      <c r="AV35" s="46">
        <v>44.668161912000002</v>
      </c>
      <c r="AW35" s="46">
        <v>5001.1485523199999</v>
      </c>
      <c r="AX35" s="46">
        <v>125.842626728</v>
      </c>
      <c r="AY35" s="46">
        <v>60744.363238971011</v>
      </c>
      <c r="AZ35" s="46">
        <v>10883.97137243</v>
      </c>
      <c r="BA35" s="1"/>
      <c r="BB35" s="38">
        <f t="shared" si="2"/>
        <v>4512751.3888186524</v>
      </c>
      <c r="BC35" s="35">
        <v>1856699.3684747203</v>
      </c>
      <c r="BD35" s="35">
        <v>133252.30238314596</v>
      </c>
      <c r="BE35" s="35">
        <v>1864457.8389959375</v>
      </c>
      <c r="BF35" s="35">
        <v>573384.72703336598</v>
      </c>
      <c r="BG35" s="35">
        <v>8117.0084117230017</v>
      </c>
      <c r="BH35" s="35">
        <v>84.81772930999999</v>
      </c>
      <c r="BI35" s="35">
        <v>65745.511791290992</v>
      </c>
      <c r="BJ35" s="35">
        <v>11009.813999158001</v>
      </c>
      <c r="BL35" s="38">
        <f t="shared" si="3"/>
        <v>2447007.4969988987</v>
      </c>
      <c r="BM35" s="35">
        <v>1856699.3684747193</v>
      </c>
      <c r="BN35" s="35">
        <v>133252.30238314599</v>
      </c>
      <c r="BO35" s="35">
        <v>376030</v>
      </c>
      <c r="BP35" s="35">
        <v>67046</v>
      </c>
      <c r="BQ35" s="35">
        <v>8117.0084117230008</v>
      </c>
      <c r="BR35" s="35">
        <v>84.817729310000004</v>
      </c>
      <c r="BS35" s="35">
        <v>5410</v>
      </c>
      <c r="BT35" s="35">
        <v>368</v>
      </c>
    </row>
    <row r="36" spans="1:72" x14ac:dyDescent="0.25">
      <c r="A36" s="31">
        <v>42460</v>
      </c>
      <c r="B36" s="38">
        <f t="shared" si="0"/>
        <v>4550903.3841700573</v>
      </c>
      <c r="C36" s="35">
        <v>47638.262229542001</v>
      </c>
      <c r="D36" s="35">
        <v>8806.2762099629999</v>
      </c>
      <c r="E36" s="35">
        <v>1776305.3245660677</v>
      </c>
      <c r="F36" s="35">
        <v>263299.19405739906</v>
      </c>
      <c r="G36" s="35">
        <v>738682.16134777688</v>
      </c>
      <c r="H36" s="35">
        <v>298832.13958203903</v>
      </c>
      <c r="I36" s="35">
        <v>376.52960850900007</v>
      </c>
      <c r="J36" s="35">
        <v>0</v>
      </c>
      <c r="K36" s="35">
        <v>1207556.9015558274</v>
      </c>
      <c r="L36" s="35">
        <v>117060.13186439904</v>
      </c>
      <c r="M36" s="35">
        <v>30714.598497119994</v>
      </c>
      <c r="N36" s="36" t="s">
        <v>20</v>
      </c>
      <c r="O36" s="35">
        <v>18014.433762136003</v>
      </c>
      <c r="P36" s="35">
        <v>1296.727666219</v>
      </c>
      <c r="Q36" s="35">
        <v>20940.523997186006</v>
      </c>
      <c r="R36" s="35">
        <v>9038.2509602680002</v>
      </c>
      <c r="S36" s="37">
        <v>8049.3243493070004</v>
      </c>
      <c r="T36" s="35">
        <v>0</v>
      </c>
      <c r="U36" s="35">
        <v>4180.2414421210005</v>
      </c>
      <c r="V36" s="35">
        <v>112.36247417800001</v>
      </c>
      <c r="W36" s="32"/>
      <c r="X36" s="38">
        <f t="shared" si="1"/>
        <v>4550903.3841700591</v>
      </c>
      <c r="Y36" s="35">
        <v>629965.68188193406</v>
      </c>
      <c r="Z36" s="35">
        <v>14047.645679386997</v>
      </c>
      <c r="AA36" s="35">
        <v>233057.46403516407</v>
      </c>
      <c r="AB36" s="35">
        <v>15194.598168387001</v>
      </c>
      <c r="AC36" s="35">
        <v>352950.34329360205</v>
      </c>
      <c r="AD36" s="35">
        <v>30415.033110712004</v>
      </c>
      <c r="AE36" s="35">
        <v>325311.25263633998</v>
      </c>
      <c r="AF36" s="35">
        <v>33148.644399341996</v>
      </c>
      <c r="AG36" s="35">
        <v>304894.64451794495</v>
      </c>
      <c r="AH36" s="35">
        <v>39657.659395254006</v>
      </c>
      <c r="AI36" s="35">
        <v>390342.51597701607</v>
      </c>
      <c r="AJ36" s="35">
        <v>53613.010897348009</v>
      </c>
      <c r="AK36" s="35">
        <v>1534037.276965722</v>
      </c>
      <c r="AL36" s="35">
        <v>501921.15006337001</v>
      </c>
      <c r="AM36" s="46">
        <v>295.16325935400005</v>
      </c>
      <c r="AN36" s="46">
        <v>2.1133695650000002</v>
      </c>
      <c r="AO36" s="46">
        <v>407.13664673</v>
      </c>
      <c r="AP36" s="46">
        <v>4.8095125130000005</v>
      </c>
      <c r="AQ36" s="46">
        <v>1485.534350701</v>
      </c>
      <c r="AR36" s="46">
        <v>8.4310018240000009</v>
      </c>
      <c r="AS36" s="46">
        <v>3052.3515383340005</v>
      </c>
      <c r="AT36" s="46">
        <v>19.244655019</v>
      </c>
      <c r="AU36" s="46">
        <v>2907.7853308019999</v>
      </c>
      <c r="AV36" s="46">
        <v>52.146193777999997</v>
      </c>
      <c r="AW36" s="46">
        <v>4845.1422338169996</v>
      </c>
      <c r="AX36" s="46">
        <v>139.06801529200001</v>
      </c>
      <c r="AY36" s="46">
        <v>68906.008688132002</v>
      </c>
      <c r="AZ36" s="46">
        <v>10221.528352674</v>
      </c>
      <c r="BA36" s="1"/>
      <c r="BB36" s="38">
        <f t="shared" si="2"/>
        <v>4550903.3841700591</v>
      </c>
      <c r="BC36" s="35">
        <v>1846179.3863649857</v>
      </c>
      <c r="BD36" s="35">
        <v>132463.58075308203</v>
      </c>
      <c r="BE36" s="35">
        <v>1924379.7929427377</v>
      </c>
      <c r="BF36" s="35">
        <v>555534.16096071794</v>
      </c>
      <c r="BG36" s="35">
        <v>8147.9711259210017</v>
      </c>
      <c r="BH36" s="35">
        <v>86.744732699000011</v>
      </c>
      <c r="BI36" s="35">
        <v>73751.150921949011</v>
      </c>
      <c r="BJ36" s="35">
        <v>10360.596367966002</v>
      </c>
      <c r="BL36" s="38">
        <f t="shared" si="3"/>
        <v>2431077.6829766873</v>
      </c>
      <c r="BM36" s="35">
        <v>1846179.3863649855</v>
      </c>
      <c r="BN36" s="35">
        <v>132463.58075308203</v>
      </c>
      <c r="BO36" s="35">
        <v>373732</v>
      </c>
      <c r="BP36" s="35">
        <v>64574</v>
      </c>
      <c r="BQ36" s="35">
        <v>8147.9711259210007</v>
      </c>
      <c r="BR36" s="35">
        <v>86.744732699000011</v>
      </c>
      <c r="BS36" s="35">
        <v>5534</v>
      </c>
      <c r="BT36" s="35">
        <v>360</v>
      </c>
    </row>
    <row r="37" spans="1:72" x14ac:dyDescent="0.25">
      <c r="A37" s="31">
        <v>42490</v>
      </c>
      <c r="B37" s="38">
        <f t="shared" si="0"/>
        <v>4562444.0726996763</v>
      </c>
      <c r="C37" s="35">
        <v>45218.289738176012</v>
      </c>
      <c r="D37" s="35">
        <v>7812.3128073069993</v>
      </c>
      <c r="E37" s="35">
        <v>1786431.5851925109</v>
      </c>
      <c r="F37" s="35">
        <v>253922.40334338808</v>
      </c>
      <c r="G37" s="35">
        <v>743759.20813541277</v>
      </c>
      <c r="H37" s="35">
        <v>292561.6894101841</v>
      </c>
      <c r="I37" s="35">
        <v>377.90911370700007</v>
      </c>
      <c r="J37" s="35">
        <v>0</v>
      </c>
      <c r="K37" s="35">
        <v>1223165.1157419181</v>
      </c>
      <c r="L37" s="35">
        <v>115270.97832217101</v>
      </c>
      <c r="M37" s="35">
        <v>30902.126229013003</v>
      </c>
      <c r="N37" s="36">
        <v>92.316000000000003</v>
      </c>
      <c r="O37" s="35">
        <v>18107.292024529008</v>
      </c>
      <c r="P37" s="35">
        <v>1335.844611152</v>
      </c>
      <c r="Q37" s="35">
        <v>25021.651286982011</v>
      </c>
      <c r="R37" s="35">
        <v>7193.1225519839991</v>
      </c>
      <c r="S37" s="37">
        <v>7089.1503019950005</v>
      </c>
      <c r="T37" s="35">
        <v>0</v>
      </c>
      <c r="U37" s="35">
        <v>4070.1097949270015</v>
      </c>
      <c r="V37" s="35">
        <v>112.96809432000001</v>
      </c>
      <c r="W37" s="32"/>
      <c r="X37" s="38">
        <f t="shared" si="1"/>
        <v>4562444.0726996772</v>
      </c>
      <c r="Y37" s="35">
        <v>640342.61996825109</v>
      </c>
      <c r="Z37" s="35">
        <v>14009.368501838</v>
      </c>
      <c r="AA37" s="35">
        <v>235849.91246571409</v>
      </c>
      <c r="AB37" s="35">
        <v>15086.841103988001</v>
      </c>
      <c r="AC37" s="35">
        <v>356766.6306485731</v>
      </c>
      <c r="AD37" s="35">
        <v>30027.511484901002</v>
      </c>
      <c r="AE37" s="35">
        <v>327148.87450194207</v>
      </c>
      <c r="AF37" s="35">
        <v>32746.264933036997</v>
      </c>
      <c r="AG37" s="35">
        <v>304860.81370743609</v>
      </c>
      <c r="AH37" s="35">
        <v>39161.649356030008</v>
      </c>
      <c r="AI37" s="35">
        <v>391876.16554796393</v>
      </c>
      <c r="AJ37" s="35">
        <v>51583.287984022994</v>
      </c>
      <c r="AK37" s="35">
        <v>1542107.0910818444</v>
      </c>
      <c r="AL37" s="35">
        <v>486952.46051923302</v>
      </c>
      <c r="AM37" s="46">
        <v>295.30872401599999</v>
      </c>
      <c r="AN37" s="46">
        <v>22.779352661000001</v>
      </c>
      <c r="AO37" s="46">
        <v>396.46112068799999</v>
      </c>
      <c r="AP37" s="46">
        <v>4.6178131040000006</v>
      </c>
      <c r="AQ37" s="46">
        <v>1495.1253660690002</v>
      </c>
      <c r="AR37" s="46">
        <v>10.646339127000001</v>
      </c>
      <c r="AS37" s="46">
        <v>2899.2974720580005</v>
      </c>
      <c r="AT37" s="46">
        <v>19.146963058000004</v>
      </c>
      <c r="AU37" s="46">
        <v>2870.0161701900001</v>
      </c>
      <c r="AV37" s="46">
        <v>52.323185873000007</v>
      </c>
      <c r="AW37" s="46">
        <v>4898.9900660410003</v>
      </c>
      <c r="AX37" s="46">
        <v>115.99641878700001</v>
      </c>
      <c r="AY37" s="46">
        <v>72335.130718384011</v>
      </c>
      <c r="AZ37" s="46">
        <v>8508.7411848459997</v>
      </c>
      <c r="BA37" s="1"/>
      <c r="BB37" s="38">
        <f t="shared" si="2"/>
        <v>4562444.0726996763</v>
      </c>
      <c r="BC37" s="35">
        <v>1864968.8512919154</v>
      </c>
      <c r="BD37" s="35">
        <v>131031.63537979411</v>
      </c>
      <c r="BE37" s="35">
        <v>1933983.2566298083</v>
      </c>
      <c r="BF37" s="35">
        <v>538535.74850325601</v>
      </c>
      <c r="BG37" s="35">
        <v>7956.2088530209994</v>
      </c>
      <c r="BH37" s="35">
        <v>109.513653823</v>
      </c>
      <c r="BI37" s="35">
        <v>77234.120784425017</v>
      </c>
      <c r="BJ37" s="35">
        <v>8624.7376036329988</v>
      </c>
      <c r="BL37" s="38">
        <f t="shared" si="3"/>
        <v>2447134.2091785539</v>
      </c>
      <c r="BM37" s="35">
        <v>1864968.8512919159</v>
      </c>
      <c r="BN37" s="35">
        <v>131031.63537979411</v>
      </c>
      <c r="BO37" s="35">
        <v>374384</v>
      </c>
      <c r="BP37" s="35">
        <v>62856</v>
      </c>
      <c r="BQ37" s="35">
        <v>7956.2088530210003</v>
      </c>
      <c r="BR37" s="35">
        <v>109.51365382300001</v>
      </c>
      <c r="BS37" s="35">
        <v>5480</v>
      </c>
      <c r="BT37" s="35">
        <v>348</v>
      </c>
    </row>
    <row r="38" spans="1:72" x14ac:dyDescent="0.25">
      <c r="A38" s="31">
        <v>42521</v>
      </c>
      <c r="B38" s="38">
        <f t="shared" si="0"/>
        <v>4589453.5676871175</v>
      </c>
      <c r="C38" s="35">
        <v>34347.800721082007</v>
      </c>
      <c r="D38" s="35">
        <v>6649.6720736240013</v>
      </c>
      <c r="E38" s="35">
        <v>1806378.7519298086</v>
      </c>
      <c r="F38" s="35">
        <v>248999.81559883704</v>
      </c>
      <c r="G38" s="35">
        <v>774579.42545808782</v>
      </c>
      <c r="H38" s="35">
        <v>282538.94701082894</v>
      </c>
      <c r="I38" s="35">
        <v>277.50789664199999</v>
      </c>
      <c r="J38" s="35">
        <v>0</v>
      </c>
      <c r="K38" s="35">
        <v>1228238.3576066925</v>
      </c>
      <c r="L38" s="35">
        <v>116239.19728782302</v>
      </c>
      <c r="M38" s="35">
        <v>29435.907728179005</v>
      </c>
      <c r="N38" s="36" t="s">
        <v>20</v>
      </c>
      <c r="O38" s="35">
        <v>17320.083838424001</v>
      </c>
      <c r="P38" s="35">
        <v>1369.4655276609999</v>
      </c>
      <c r="Q38" s="35">
        <v>25281.781659990003</v>
      </c>
      <c r="R38" s="35">
        <v>8375.9394783249991</v>
      </c>
      <c r="S38" s="37">
        <v>5192.4326630599999</v>
      </c>
      <c r="T38" s="35">
        <v>0</v>
      </c>
      <c r="U38" s="35">
        <v>4116.0005866909978</v>
      </c>
      <c r="V38" s="35">
        <v>112.480621361</v>
      </c>
      <c r="W38" s="32"/>
      <c r="X38" s="38">
        <f t="shared" si="1"/>
        <v>4589453.5676871156</v>
      </c>
      <c r="Y38" s="35">
        <v>634620.21193578816</v>
      </c>
      <c r="Z38" s="35">
        <v>13984.998395279001</v>
      </c>
      <c r="AA38" s="35">
        <v>235710.90552388897</v>
      </c>
      <c r="AB38" s="35">
        <v>14728.949352492997</v>
      </c>
      <c r="AC38" s="35">
        <v>361461.06826034095</v>
      </c>
      <c r="AD38" s="35">
        <v>30599.783486748001</v>
      </c>
      <c r="AE38" s="35">
        <v>330398.39731576311</v>
      </c>
      <c r="AF38" s="35">
        <v>32411.941698688002</v>
      </c>
      <c r="AG38" s="35">
        <v>308009.62546265108</v>
      </c>
      <c r="AH38" s="35">
        <v>38179.795377935996</v>
      </c>
      <c r="AI38" s="35">
        <v>395730.07902888808</v>
      </c>
      <c r="AJ38" s="35">
        <v>51734.513621420003</v>
      </c>
      <c r="AK38" s="35">
        <v>1577891.5560849905</v>
      </c>
      <c r="AL38" s="35">
        <v>472787.65003854904</v>
      </c>
      <c r="AM38" s="46">
        <v>492.07136548100004</v>
      </c>
      <c r="AN38" s="46">
        <v>2.4745403210000001</v>
      </c>
      <c r="AO38" s="46">
        <v>395.49668230000003</v>
      </c>
      <c r="AP38" s="46">
        <v>4.7142152719999997</v>
      </c>
      <c r="AQ38" s="46">
        <v>1403.4980747190002</v>
      </c>
      <c r="AR38" s="46">
        <v>12.020356828000001</v>
      </c>
      <c r="AS38" s="46">
        <v>2613.7660698630002</v>
      </c>
      <c r="AT38" s="46">
        <v>20.996652091000001</v>
      </c>
      <c r="AU38" s="46">
        <v>2774.9607433699998</v>
      </c>
      <c r="AV38" s="46">
        <v>40.581182796</v>
      </c>
      <c r="AW38" s="46">
        <v>4538.9417015880008</v>
      </c>
      <c r="AX38" s="46">
        <v>101.48530190299999</v>
      </c>
      <c r="AY38" s="46">
        <v>69127.471839022997</v>
      </c>
      <c r="AZ38" s="46">
        <v>9675.6133781360004</v>
      </c>
      <c r="BA38" s="1"/>
      <c r="BB38" s="38">
        <f t="shared" si="2"/>
        <v>4589453.5676871166</v>
      </c>
      <c r="BC38" s="35">
        <v>1870200.208498433</v>
      </c>
      <c r="BD38" s="35">
        <v>129905.46831114417</v>
      </c>
      <c r="BE38" s="35">
        <v>1973621.6351138789</v>
      </c>
      <c r="BF38" s="35">
        <v>524522.163659969</v>
      </c>
      <c r="BG38" s="35">
        <v>7679.7929357329967</v>
      </c>
      <c r="BH38" s="35">
        <v>80.786947308000009</v>
      </c>
      <c r="BI38" s="35">
        <v>73666.413540611</v>
      </c>
      <c r="BJ38" s="35">
        <v>9777.0986800390019</v>
      </c>
      <c r="BL38" s="38">
        <f t="shared" si="3"/>
        <v>2455040.2566926177</v>
      </c>
      <c r="BM38" s="35">
        <v>1870200.2084984323</v>
      </c>
      <c r="BN38" s="35">
        <v>129905.46831114404</v>
      </c>
      <c r="BO38" s="35">
        <v>379358</v>
      </c>
      <c r="BP38" s="35">
        <v>62336</v>
      </c>
      <c r="BQ38" s="35">
        <v>7679.7929357330004</v>
      </c>
      <c r="BR38" s="35">
        <v>80.786947308000009</v>
      </c>
      <c r="BS38" s="35">
        <v>5118</v>
      </c>
      <c r="BT38" s="35">
        <v>362</v>
      </c>
    </row>
    <row r="39" spans="1:72" x14ac:dyDescent="0.25">
      <c r="A39" s="31">
        <v>42551</v>
      </c>
      <c r="B39" s="38">
        <f t="shared" si="0"/>
        <v>4646114.3818469886</v>
      </c>
      <c r="C39" s="35">
        <v>43954.747637478999</v>
      </c>
      <c r="D39" s="35">
        <v>10044.297838740002</v>
      </c>
      <c r="E39" s="35">
        <v>1778596.5332546039</v>
      </c>
      <c r="F39" s="35">
        <v>245140.67736059005</v>
      </c>
      <c r="G39" s="35">
        <v>771872.24174203421</v>
      </c>
      <c r="H39" s="35">
        <v>296461.33087861206</v>
      </c>
      <c r="I39" s="35">
        <v>1046.4612183870001</v>
      </c>
      <c r="J39" s="35">
        <v>0</v>
      </c>
      <c r="K39" s="35">
        <v>1299784.6951148601</v>
      </c>
      <c r="L39" s="35">
        <v>117640.45731295001</v>
      </c>
      <c r="M39" s="35">
        <v>18125.802657296001</v>
      </c>
      <c r="N39" s="36" t="s">
        <v>20</v>
      </c>
      <c r="O39" s="35">
        <v>16895.964502433002</v>
      </c>
      <c r="P39" s="35">
        <v>1324.6019975090001</v>
      </c>
      <c r="Q39" s="35">
        <v>24237.764548474996</v>
      </c>
      <c r="R39" s="35">
        <v>9369.3233039810002</v>
      </c>
      <c r="S39" s="37">
        <v>8135.5096689750007</v>
      </c>
      <c r="T39" s="35">
        <v>0</v>
      </c>
      <c r="U39" s="35">
        <v>3414.1404862089994</v>
      </c>
      <c r="V39" s="35">
        <v>69.832323855000013</v>
      </c>
      <c r="W39" s="32"/>
      <c r="X39" s="38">
        <f t="shared" si="1"/>
        <v>4646114.3818469876</v>
      </c>
      <c r="Y39" s="35">
        <v>682144.74405487371</v>
      </c>
      <c r="Z39" s="35">
        <v>14284.343264875995</v>
      </c>
      <c r="AA39" s="35">
        <v>242252.71437592199</v>
      </c>
      <c r="AB39" s="35">
        <v>14985.471867976999</v>
      </c>
      <c r="AC39" s="35">
        <v>369524.33786391199</v>
      </c>
      <c r="AD39" s="35">
        <v>29699.552706814007</v>
      </c>
      <c r="AE39" s="35">
        <v>334866.90068566101</v>
      </c>
      <c r="AF39" s="35">
        <v>31873.194098490014</v>
      </c>
      <c r="AG39" s="35">
        <v>312022.49266749405</v>
      </c>
      <c r="AH39" s="35">
        <v>38078.996414220004</v>
      </c>
      <c r="AI39" s="35">
        <v>400264.33599459496</v>
      </c>
      <c r="AJ39" s="35">
        <v>49270.16342514701</v>
      </c>
      <c r="AK39" s="35">
        <v>1554179.1533249058</v>
      </c>
      <c r="AL39" s="35">
        <v>491095.04161336808</v>
      </c>
      <c r="AM39" s="46">
        <v>299.98880970900001</v>
      </c>
      <c r="AN39" s="46">
        <v>2.1063621220000002</v>
      </c>
      <c r="AO39" s="46">
        <v>400.38521107400004</v>
      </c>
      <c r="AP39" s="46">
        <v>4.8831179600000008</v>
      </c>
      <c r="AQ39" s="46">
        <v>1383.7361426729997</v>
      </c>
      <c r="AR39" s="46">
        <v>11.174594773000003</v>
      </c>
      <c r="AS39" s="46">
        <v>2342.5746544580011</v>
      </c>
      <c r="AT39" s="46">
        <v>19.864815525000001</v>
      </c>
      <c r="AU39" s="46">
        <v>2552.2479519090002</v>
      </c>
      <c r="AV39" s="46">
        <v>44.897768427000003</v>
      </c>
      <c r="AW39" s="46">
        <v>4153.4309053520001</v>
      </c>
      <c r="AX39" s="46">
        <v>99.396531660000008</v>
      </c>
      <c r="AY39" s="46">
        <v>59676.818188213001</v>
      </c>
      <c r="AZ39" s="46">
        <v>10581.434434878001</v>
      </c>
      <c r="BA39" s="1"/>
      <c r="BB39" s="38">
        <f t="shared" si="2"/>
        <v>4646114.3818469895</v>
      </c>
      <c r="BC39" s="35">
        <v>1940811.1896478636</v>
      </c>
      <c r="BD39" s="35">
        <v>128921.55835237699</v>
      </c>
      <c r="BE39" s="35">
        <v>1954443.4893195007</v>
      </c>
      <c r="BF39" s="35">
        <v>540365.20503851515</v>
      </c>
      <c r="BG39" s="35">
        <v>6978.9327698229981</v>
      </c>
      <c r="BH39" s="35">
        <v>82.92665880700001</v>
      </c>
      <c r="BI39" s="35">
        <v>63830.249093565013</v>
      </c>
      <c r="BJ39" s="35">
        <v>10680.830966538</v>
      </c>
      <c r="BL39" s="38">
        <f t="shared" si="3"/>
        <v>2524836.6074288706</v>
      </c>
      <c r="BM39" s="35">
        <v>1940811.1896478636</v>
      </c>
      <c r="BN39" s="35">
        <v>128921.55835237699</v>
      </c>
      <c r="BO39" s="35">
        <v>382386</v>
      </c>
      <c r="BP39" s="35">
        <v>60444</v>
      </c>
      <c r="BQ39" s="35">
        <v>6978.9327698230009</v>
      </c>
      <c r="BR39" s="35">
        <v>82.92665880700001</v>
      </c>
      <c r="BS39" s="35">
        <v>4844</v>
      </c>
      <c r="BT39" s="35">
        <v>368</v>
      </c>
    </row>
    <row r="40" spans="1:72" x14ac:dyDescent="0.25">
      <c r="A40" s="31">
        <v>42582</v>
      </c>
      <c r="B40" s="38">
        <f t="shared" si="0"/>
        <v>4664250.2493291581</v>
      </c>
      <c r="C40" s="35">
        <v>37123.121907384004</v>
      </c>
      <c r="D40" s="35">
        <v>12518.700135132001</v>
      </c>
      <c r="E40" s="35">
        <v>1820150.8328502218</v>
      </c>
      <c r="F40" s="35">
        <v>243135.29478136401</v>
      </c>
      <c r="G40" s="35">
        <v>764216.61467999499</v>
      </c>
      <c r="H40" s="35">
        <v>288935.57496093394</v>
      </c>
      <c r="I40" s="35">
        <v>991.75814063600012</v>
      </c>
      <c r="J40" s="35">
        <v>0</v>
      </c>
      <c r="K40" s="35">
        <v>1284612.3812437542</v>
      </c>
      <c r="L40" s="35">
        <v>121461.176421235</v>
      </c>
      <c r="M40" s="35">
        <v>26040.829891422003</v>
      </c>
      <c r="N40" s="36" t="s">
        <v>20</v>
      </c>
      <c r="O40" s="35">
        <v>17722.945518028999</v>
      </c>
      <c r="P40" s="35">
        <v>1267.8522658280003</v>
      </c>
      <c r="Q40" s="35">
        <v>25307.428626464007</v>
      </c>
      <c r="R40" s="35">
        <v>8604.6478496400014</v>
      </c>
      <c r="S40" s="37">
        <v>7928.3360927860003</v>
      </c>
      <c r="T40" s="35">
        <v>0</v>
      </c>
      <c r="U40" s="35">
        <v>4163.7613438040007</v>
      </c>
      <c r="V40" s="35">
        <v>68.992620530000011</v>
      </c>
      <c r="W40" s="32"/>
      <c r="X40" s="38">
        <f t="shared" si="1"/>
        <v>4664250.2493291581</v>
      </c>
      <c r="Y40" s="35">
        <v>658113.50206294097</v>
      </c>
      <c r="Z40" s="35">
        <v>13980.583662198005</v>
      </c>
      <c r="AA40" s="35">
        <v>244929.99163029605</v>
      </c>
      <c r="AB40" s="35">
        <v>15059.921698128997</v>
      </c>
      <c r="AC40" s="35">
        <v>372920.85430949205</v>
      </c>
      <c r="AD40" s="35">
        <v>29813.41126972</v>
      </c>
      <c r="AE40" s="35">
        <v>338424.88293367205</v>
      </c>
      <c r="AF40" s="35">
        <v>32431.68415857901</v>
      </c>
      <c r="AG40" s="35">
        <v>316392.02334903402</v>
      </c>
      <c r="AH40" s="35">
        <v>38601.874696683008</v>
      </c>
      <c r="AI40" s="35">
        <v>405622.20936016599</v>
      </c>
      <c r="AJ40" s="35">
        <v>50089.137427802998</v>
      </c>
      <c r="AK40" s="35">
        <v>1570691.2451763893</v>
      </c>
      <c r="AL40" s="35">
        <v>486074.13338555302</v>
      </c>
      <c r="AM40" s="46">
        <v>290.64169135099996</v>
      </c>
      <c r="AN40" s="46">
        <v>2.3580750800000003</v>
      </c>
      <c r="AO40" s="46">
        <v>384.85178898900006</v>
      </c>
      <c r="AP40" s="46">
        <v>5.0545752870000005</v>
      </c>
      <c r="AQ40" s="46">
        <v>1416.3238819949997</v>
      </c>
      <c r="AR40" s="46">
        <v>9.5688211760000002</v>
      </c>
      <c r="AS40" s="46">
        <v>2579.9220651780006</v>
      </c>
      <c r="AT40" s="46">
        <v>20.437315668</v>
      </c>
      <c r="AU40" s="46">
        <v>2848.304344475001</v>
      </c>
      <c r="AV40" s="46">
        <v>40.082293222000004</v>
      </c>
      <c r="AW40" s="46">
        <v>4661.6084442440006</v>
      </c>
      <c r="AX40" s="46">
        <v>115.15437820300001</v>
      </c>
      <c r="AY40" s="46">
        <v>68981.649256272998</v>
      </c>
      <c r="AZ40" s="46">
        <v>9748.8372773619994</v>
      </c>
      <c r="BA40" s="1"/>
      <c r="BB40" s="38">
        <f t="shared" si="2"/>
        <v>4664250.2493291581</v>
      </c>
      <c r="BC40" s="35">
        <v>1930781.2542854345</v>
      </c>
      <c r="BD40" s="35">
        <v>129887.47548530897</v>
      </c>
      <c r="BE40" s="35">
        <v>1976313.4545365563</v>
      </c>
      <c r="BF40" s="35">
        <v>536163.27081335615</v>
      </c>
      <c r="BG40" s="35">
        <v>7520.043771988001</v>
      </c>
      <c r="BH40" s="35">
        <v>77.501080433000013</v>
      </c>
      <c r="BI40" s="35">
        <v>73643.257700517017</v>
      </c>
      <c r="BJ40" s="35">
        <v>9863.9916555650016</v>
      </c>
      <c r="BL40" s="38">
        <f t="shared" si="3"/>
        <v>2523044.2746231649</v>
      </c>
      <c r="BM40" s="35">
        <v>1930781.2542854352</v>
      </c>
      <c r="BN40" s="35">
        <v>129887.47548530897</v>
      </c>
      <c r="BO40" s="35">
        <v>388002</v>
      </c>
      <c r="BP40" s="35">
        <v>60976</v>
      </c>
      <c r="BQ40" s="35">
        <v>7520.0437719880001</v>
      </c>
      <c r="BR40" s="35">
        <v>77.501080432999998</v>
      </c>
      <c r="BS40" s="35">
        <v>5436</v>
      </c>
      <c r="BT40" s="35">
        <v>364</v>
      </c>
    </row>
    <row r="41" spans="1:72" x14ac:dyDescent="0.25">
      <c r="A41" s="31">
        <v>42613</v>
      </c>
      <c r="B41" s="38">
        <f t="shared" si="0"/>
        <v>4680847.5642376598</v>
      </c>
      <c r="C41" s="35">
        <v>38853.067539768999</v>
      </c>
      <c r="D41" s="35">
        <v>10775.971713345001</v>
      </c>
      <c r="E41" s="35">
        <v>1820406.7772166242</v>
      </c>
      <c r="F41" s="35">
        <v>251012.94429487799</v>
      </c>
      <c r="G41" s="35">
        <v>769420.00908068847</v>
      </c>
      <c r="H41" s="35">
        <v>284426.11260742403</v>
      </c>
      <c r="I41" s="35">
        <v>795.84920038599989</v>
      </c>
      <c r="J41" s="35">
        <v>0</v>
      </c>
      <c r="K41" s="35">
        <v>1299879.0302779225</v>
      </c>
      <c r="L41" s="35">
        <v>122816.73332116599</v>
      </c>
      <c r="M41" s="35">
        <v>19495.349999999999</v>
      </c>
      <c r="N41" s="36" t="s">
        <v>20</v>
      </c>
      <c r="O41" s="35">
        <v>18555.708570705003</v>
      </c>
      <c r="P41" s="35">
        <v>1347.905716704</v>
      </c>
      <c r="Q41" s="35">
        <v>22103.660634746997</v>
      </c>
      <c r="R41" s="35">
        <v>7958.0559361639998</v>
      </c>
      <c r="S41" s="37">
        <v>8807.7417121819999</v>
      </c>
      <c r="T41" s="35">
        <v>0</v>
      </c>
      <c r="U41" s="35">
        <v>4147.1960796040003</v>
      </c>
      <c r="V41" s="35">
        <v>45.450335351</v>
      </c>
      <c r="W41" s="32"/>
      <c r="X41" s="38">
        <f t="shared" si="1"/>
        <v>4680847.5642376626</v>
      </c>
      <c r="Y41" s="35">
        <v>658775.72865875997</v>
      </c>
      <c r="Z41" s="35">
        <v>13782.653364904001</v>
      </c>
      <c r="AA41" s="35">
        <v>245443.40513864707</v>
      </c>
      <c r="AB41" s="35">
        <v>14738.503011032999</v>
      </c>
      <c r="AC41" s="35">
        <v>373317.72257870494</v>
      </c>
      <c r="AD41" s="35">
        <v>29359.370129962008</v>
      </c>
      <c r="AE41" s="35">
        <v>340527.59971592593</v>
      </c>
      <c r="AF41" s="35">
        <v>31878.829263508003</v>
      </c>
      <c r="AG41" s="35">
        <v>320233.88596623595</v>
      </c>
      <c r="AH41" s="35">
        <v>38001.759047438994</v>
      </c>
      <c r="AI41" s="35">
        <v>412690.77067769511</v>
      </c>
      <c r="AJ41" s="35">
        <v>49901.795765575022</v>
      </c>
      <c r="AK41" s="35">
        <v>1578365.6205794218</v>
      </c>
      <c r="AL41" s="35">
        <v>491368.85135439219</v>
      </c>
      <c r="AM41" s="46">
        <v>285.90194565799999</v>
      </c>
      <c r="AN41" s="46">
        <v>2.5035884590000004</v>
      </c>
      <c r="AO41" s="46">
        <v>391.60446794500007</v>
      </c>
      <c r="AP41" s="46">
        <v>4.8139460590000009</v>
      </c>
      <c r="AQ41" s="46">
        <v>1425.6462386860005</v>
      </c>
      <c r="AR41" s="46">
        <v>10.733692693</v>
      </c>
      <c r="AS41" s="46">
        <v>2647.4205643260002</v>
      </c>
      <c r="AT41" s="46">
        <v>21.653220238999999</v>
      </c>
      <c r="AU41" s="46">
        <v>2911.0388605880003</v>
      </c>
      <c r="AV41" s="46">
        <v>45.007570207000001</v>
      </c>
      <c r="AW41" s="46">
        <v>4989.8010634600014</v>
      </c>
      <c r="AX41" s="46">
        <v>97.477744503000011</v>
      </c>
      <c r="AY41" s="46">
        <v>60458.243856574991</v>
      </c>
      <c r="AZ41" s="46">
        <v>9169.2222260590006</v>
      </c>
      <c r="BA41" s="1"/>
      <c r="BB41" s="38">
        <f t="shared" si="2"/>
        <v>4680847.5642376617</v>
      </c>
      <c r="BC41" s="35">
        <v>1938298.3420582744</v>
      </c>
      <c r="BD41" s="35">
        <v>127761.11481684598</v>
      </c>
      <c r="BE41" s="35">
        <v>1991056.3912571173</v>
      </c>
      <c r="BF41" s="35">
        <v>541270.64711996703</v>
      </c>
      <c r="BG41" s="35">
        <v>7661.6120772030017</v>
      </c>
      <c r="BH41" s="35">
        <v>84.712017657000004</v>
      </c>
      <c r="BI41" s="35">
        <v>65448.044920035012</v>
      </c>
      <c r="BJ41" s="35">
        <v>9266.6999705620001</v>
      </c>
      <c r="BL41" s="38">
        <f t="shared" si="3"/>
        <v>2535499.7809699811</v>
      </c>
      <c r="BM41" s="35">
        <v>1938298.3420582751</v>
      </c>
      <c r="BN41" s="35">
        <v>127761.11481684598</v>
      </c>
      <c r="BO41" s="35">
        <v>394922</v>
      </c>
      <c r="BP41" s="35">
        <v>60892</v>
      </c>
      <c r="BQ41" s="35">
        <v>7661.6120772030008</v>
      </c>
      <c r="BR41" s="35">
        <v>84.712017657000004</v>
      </c>
      <c r="BS41" s="35">
        <v>5524</v>
      </c>
      <c r="BT41" s="35">
        <v>356</v>
      </c>
    </row>
    <row r="42" spans="1:72" x14ac:dyDescent="0.25">
      <c r="A42" s="31">
        <v>42643</v>
      </c>
      <c r="B42" s="38">
        <f t="shared" si="0"/>
        <v>4675317.4425741192</v>
      </c>
      <c r="C42" s="35">
        <v>45047.771440971002</v>
      </c>
      <c r="D42" s="35">
        <v>8477.343366174</v>
      </c>
      <c r="E42" s="35">
        <v>1794500.5351147058</v>
      </c>
      <c r="F42" s="35">
        <v>251727.66553613095</v>
      </c>
      <c r="G42" s="35">
        <v>761653.80794668593</v>
      </c>
      <c r="H42" s="35">
        <v>300537.4601521141</v>
      </c>
      <c r="I42" s="35">
        <v>1001.1087025529999</v>
      </c>
      <c r="J42" s="35">
        <v>0</v>
      </c>
      <c r="K42" s="35">
        <v>1300837.1839925058</v>
      </c>
      <c r="L42" s="35">
        <v>127821.64546969801</v>
      </c>
      <c r="M42" s="35">
        <v>17660.568660264002</v>
      </c>
      <c r="N42" s="36">
        <v>261.02000000000004</v>
      </c>
      <c r="O42" s="35">
        <v>18540.226564308003</v>
      </c>
      <c r="P42" s="35">
        <v>658.45162396000001</v>
      </c>
      <c r="Q42" s="35">
        <v>23757.279301497998</v>
      </c>
      <c r="R42" s="35">
        <v>7840.5863332810004</v>
      </c>
      <c r="S42" s="37">
        <v>10534.295464051</v>
      </c>
      <c r="T42" s="35">
        <v>0</v>
      </c>
      <c r="U42" s="35">
        <v>4452.7097237120006</v>
      </c>
      <c r="V42" s="35">
        <v>7.7831815060000009</v>
      </c>
      <c r="W42" s="32"/>
      <c r="X42" s="38">
        <f t="shared" si="1"/>
        <v>4675317.4425741173</v>
      </c>
      <c r="Y42" s="35">
        <v>659012.83914404397</v>
      </c>
      <c r="Z42" s="35">
        <v>13643.733125372999</v>
      </c>
      <c r="AA42" s="35">
        <v>245421.20543145912</v>
      </c>
      <c r="AB42" s="35">
        <v>14755.644885089001</v>
      </c>
      <c r="AC42" s="35">
        <v>371594.04782467801</v>
      </c>
      <c r="AD42" s="35">
        <v>28632.957517143994</v>
      </c>
      <c r="AE42" s="35">
        <v>336457.61657960498</v>
      </c>
      <c r="AF42" s="35">
        <v>31068.556632345997</v>
      </c>
      <c r="AG42" s="35">
        <v>314536.72334496002</v>
      </c>
      <c r="AH42" s="35">
        <v>37424.225690619998</v>
      </c>
      <c r="AI42" s="35">
        <v>404044.68414191902</v>
      </c>
      <c r="AJ42" s="35">
        <v>48933.209509916007</v>
      </c>
      <c r="AK42" s="35">
        <v>1571973.2907307558</v>
      </c>
      <c r="AL42" s="35">
        <v>514105.78716362908</v>
      </c>
      <c r="AM42" s="46">
        <v>335.644108652</v>
      </c>
      <c r="AN42" s="46">
        <v>2.3762469350000002</v>
      </c>
      <c r="AO42" s="46">
        <v>384.91234443999997</v>
      </c>
      <c r="AP42" s="46">
        <v>4.8707391210000006</v>
      </c>
      <c r="AQ42" s="46">
        <v>1434.694090985</v>
      </c>
      <c r="AR42" s="46">
        <v>11.30561387</v>
      </c>
      <c r="AS42" s="46">
        <v>2633.8024478770003</v>
      </c>
      <c r="AT42" s="46">
        <v>15.373152932</v>
      </c>
      <c r="AU42" s="46">
        <v>3026.8741623989999</v>
      </c>
      <c r="AV42" s="46">
        <v>48.499538401000002</v>
      </c>
      <c r="AW42" s="46">
        <v>5017.6150129120006</v>
      </c>
      <c r="AX42" s="46">
        <v>104.28240447300001</v>
      </c>
      <c r="AY42" s="46">
        <v>62111.537546567997</v>
      </c>
      <c r="AZ42" s="46">
        <v>8581.133443015</v>
      </c>
      <c r="BA42" s="1"/>
      <c r="BB42" s="38">
        <f t="shared" si="2"/>
        <v>4675317.4425741183</v>
      </c>
      <c r="BC42" s="35">
        <v>1927022.4323247471</v>
      </c>
      <c r="BD42" s="35">
        <v>125525.11785057203</v>
      </c>
      <c r="BE42" s="35">
        <v>1976017.9748726748</v>
      </c>
      <c r="BF42" s="35">
        <v>563038.99667354487</v>
      </c>
      <c r="BG42" s="35">
        <v>7815.9271543530003</v>
      </c>
      <c r="BH42" s="35">
        <v>82.425291259000019</v>
      </c>
      <c r="BI42" s="35">
        <v>67129.152559480004</v>
      </c>
      <c r="BJ42" s="35">
        <v>8685.4158474880005</v>
      </c>
      <c r="BL42" s="38">
        <f t="shared" si="3"/>
        <v>2514491.9026209321</v>
      </c>
      <c r="BM42" s="35">
        <v>1927022.4323247485</v>
      </c>
      <c r="BN42" s="35">
        <v>125525.117850572</v>
      </c>
      <c r="BO42" s="35">
        <v>387610</v>
      </c>
      <c r="BP42" s="35">
        <v>60556</v>
      </c>
      <c r="BQ42" s="35">
        <v>7815.9271543530003</v>
      </c>
      <c r="BR42" s="35">
        <v>82.425291259000005</v>
      </c>
      <c r="BS42" s="35">
        <v>5518</v>
      </c>
      <c r="BT42" s="35">
        <v>362</v>
      </c>
    </row>
    <row r="43" spans="1:72" x14ac:dyDescent="0.25">
      <c r="A43" s="31">
        <v>42674</v>
      </c>
      <c r="B43" s="38">
        <f t="shared" si="0"/>
        <v>4728886.79907024</v>
      </c>
      <c r="C43" s="35">
        <v>36946.532667665</v>
      </c>
      <c r="D43" s="35">
        <v>10242.571797484001</v>
      </c>
      <c r="E43" s="35">
        <v>1833856.1353543638</v>
      </c>
      <c r="F43" s="35">
        <v>256288.2215174181</v>
      </c>
      <c r="G43" s="35">
        <v>779597.64343596506</v>
      </c>
      <c r="H43" s="35">
        <v>294423.04615846707</v>
      </c>
      <c r="I43" s="35">
        <v>975.22407184699989</v>
      </c>
      <c r="J43" s="35">
        <v>0</v>
      </c>
      <c r="K43" s="35">
        <v>1298094.9907720513</v>
      </c>
      <c r="L43" s="35">
        <v>129337.88631967801</v>
      </c>
      <c r="M43" s="35">
        <v>22243.650765027003</v>
      </c>
      <c r="N43" s="36" t="s">
        <v>20</v>
      </c>
      <c r="O43" s="35">
        <v>18820.388337899007</v>
      </c>
      <c r="P43" s="35">
        <v>690.92026724000004</v>
      </c>
      <c r="Q43" s="35">
        <v>23613.169280467009</v>
      </c>
      <c r="R43" s="35">
        <v>7951.7859984249999</v>
      </c>
      <c r="S43" s="37">
        <v>11140.929331931002</v>
      </c>
      <c r="T43" s="35">
        <v>0</v>
      </c>
      <c r="U43" s="35">
        <v>4650.7670587140037</v>
      </c>
      <c r="V43" s="35">
        <v>12.935935597000002</v>
      </c>
      <c r="W43" s="32"/>
      <c r="X43" s="38">
        <f t="shared" si="1"/>
        <v>4728886.7990702381</v>
      </c>
      <c r="Y43" s="35">
        <v>660008.2480339118</v>
      </c>
      <c r="Z43" s="35">
        <v>13639.149233093998</v>
      </c>
      <c r="AA43" s="35">
        <v>246650.05265918004</v>
      </c>
      <c r="AB43" s="35">
        <v>14683.844577938002</v>
      </c>
      <c r="AC43" s="35">
        <v>372846.20952832908</v>
      </c>
      <c r="AD43" s="35">
        <v>28473.143333881002</v>
      </c>
      <c r="AE43" s="35">
        <v>336731.55350198108</v>
      </c>
      <c r="AF43" s="35">
        <v>30878.775404034001</v>
      </c>
      <c r="AG43" s="35">
        <v>313514.05291922594</v>
      </c>
      <c r="AH43" s="35">
        <v>37049.494761131005</v>
      </c>
      <c r="AI43" s="35">
        <v>405453.02342848998</v>
      </c>
      <c r="AJ43" s="35">
        <v>48109.895070532009</v>
      </c>
      <c r="AK43" s="35">
        <v>1614267.3862307745</v>
      </c>
      <c r="AL43" s="35">
        <v>517457.42341243697</v>
      </c>
      <c r="AM43" s="46">
        <v>278.26266805399996</v>
      </c>
      <c r="AN43" s="46">
        <v>2.1689417150000003</v>
      </c>
      <c r="AO43" s="46">
        <v>389.52423323700009</v>
      </c>
      <c r="AP43" s="46">
        <v>4.9668612100000002</v>
      </c>
      <c r="AQ43" s="46">
        <v>1459.2235197280002</v>
      </c>
      <c r="AR43" s="46">
        <v>12.176007811</v>
      </c>
      <c r="AS43" s="46">
        <v>2740.843741531</v>
      </c>
      <c r="AT43" s="46">
        <v>18.124694691999998</v>
      </c>
      <c r="AU43" s="46">
        <v>3016.7941635810002</v>
      </c>
      <c r="AV43" s="46">
        <v>38.506080383000004</v>
      </c>
      <c r="AW43" s="46">
        <v>5086.5257890660014</v>
      </c>
      <c r="AX43" s="46">
        <v>124.847338271</v>
      </c>
      <c r="AY43" s="46">
        <v>67497.730658841014</v>
      </c>
      <c r="AZ43" s="46">
        <v>8454.8522771800017</v>
      </c>
      <c r="BA43" s="1"/>
      <c r="BB43" s="38">
        <f t="shared" si="2"/>
        <v>4728886.7990702381</v>
      </c>
      <c r="BC43" s="35">
        <v>1929750.1166426288</v>
      </c>
      <c r="BD43" s="35">
        <v>124724.40731007804</v>
      </c>
      <c r="BE43" s="35">
        <v>2019720.4096592637</v>
      </c>
      <c r="BF43" s="35">
        <v>565567.31848296896</v>
      </c>
      <c r="BG43" s="35">
        <v>7884.6483261310022</v>
      </c>
      <c r="BH43" s="35">
        <v>75.942585811000015</v>
      </c>
      <c r="BI43" s="35">
        <v>72584.256447906999</v>
      </c>
      <c r="BJ43" s="35">
        <v>8579.6996154509998</v>
      </c>
      <c r="BL43" s="38">
        <f t="shared" si="3"/>
        <v>2518717.1148646488</v>
      </c>
      <c r="BM43" s="35">
        <v>1929750.1166426288</v>
      </c>
      <c r="BN43" s="35">
        <v>124724.40731007804</v>
      </c>
      <c r="BO43" s="35">
        <v>389944</v>
      </c>
      <c r="BP43" s="35">
        <v>60160</v>
      </c>
      <c r="BQ43" s="35">
        <v>7884.6483261310004</v>
      </c>
      <c r="BR43" s="35">
        <v>75.942585811000001</v>
      </c>
      <c r="BS43" s="35">
        <v>5806</v>
      </c>
      <c r="BT43" s="35">
        <v>372</v>
      </c>
    </row>
    <row r="44" spans="1:72" x14ac:dyDescent="0.25">
      <c r="A44" s="31">
        <v>42704</v>
      </c>
      <c r="B44" s="38">
        <f t="shared" si="0"/>
        <v>4808959.5944352439</v>
      </c>
      <c r="C44" s="35">
        <v>39895.303810413003</v>
      </c>
      <c r="D44" s="35">
        <v>8061.4589407079993</v>
      </c>
      <c r="E44" s="35">
        <v>1822236.1834266053</v>
      </c>
      <c r="F44" s="35">
        <v>276142.28368895996</v>
      </c>
      <c r="G44" s="35">
        <v>814663.74769377208</v>
      </c>
      <c r="H44" s="35">
        <v>302307.392429667</v>
      </c>
      <c r="I44" s="35">
        <v>928.68380474899993</v>
      </c>
      <c r="J44" s="35">
        <v>0</v>
      </c>
      <c r="K44" s="35">
        <v>1328100.9470435628</v>
      </c>
      <c r="L44" s="35">
        <v>129953.901792859</v>
      </c>
      <c r="M44" s="35">
        <v>17516.880768411</v>
      </c>
      <c r="N44" s="36">
        <v>311.70750000000004</v>
      </c>
      <c r="O44" s="35">
        <v>17571.634171759</v>
      </c>
      <c r="P44" s="35">
        <v>657.75814196700003</v>
      </c>
      <c r="Q44" s="35">
        <v>23177.314560390001</v>
      </c>
      <c r="R44" s="35">
        <v>8515.4864274989995</v>
      </c>
      <c r="S44" s="37">
        <v>14039.808935377001</v>
      </c>
      <c r="T44" s="35">
        <v>0</v>
      </c>
      <c r="U44" s="35">
        <v>4731.2794614689992</v>
      </c>
      <c r="V44" s="35">
        <v>147.82183707800002</v>
      </c>
      <c r="W44" s="32"/>
      <c r="X44" s="38">
        <f t="shared" si="1"/>
        <v>4809217.7804293502</v>
      </c>
      <c r="Y44" s="35">
        <v>674409.7503692481</v>
      </c>
      <c r="Z44" s="35">
        <v>13561.936205874999</v>
      </c>
      <c r="AA44" s="35">
        <v>250423.96898211201</v>
      </c>
      <c r="AB44" s="35">
        <v>14244.254881740999</v>
      </c>
      <c r="AC44" s="35">
        <v>377353.50853732694</v>
      </c>
      <c r="AD44" s="35">
        <v>28965.578068284998</v>
      </c>
      <c r="AE44" s="35">
        <v>340245.617980921</v>
      </c>
      <c r="AF44" s="35">
        <v>30623.945643189003</v>
      </c>
      <c r="AG44" s="35">
        <v>317879.52922432398</v>
      </c>
      <c r="AH44" s="35">
        <v>36257.204589663997</v>
      </c>
      <c r="AI44" s="35">
        <v>412248.88575523504</v>
      </c>
      <c r="AJ44" s="35">
        <v>50490.401344141021</v>
      </c>
      <c r="AK44" s="35">
        <v>1633263.6049299352</v>
      </c>
      <c r="AL44" s="35">
        <v>542579.90211340389</v>
      </c>
      <c r="AM44" s="46">
        <v>278.89936242200002</v>
      </c>
      <c r="AN44" s="46">
        <v>2.4807999550000002</v>
      </c>
      <c r="AO44" s="46">
        <v>386.990475016</v>
      </c>
      <c r="AP44" s="46">
        <v>278.409233331</v>
      </c>
      <c r="AQ44" s="46">
        <v>1481.3700488670002</v>
      </c>
      <c r="AR44" s="46">
        <v>11.233258684000003</v>
      </c>
      <c r="AS44" s="46">
        <v>2750.4053172980007</v>
      </c>
      <c r="AT44" s="46">
        <v>22.883845977</v>
      </c>
      <c r="AU44" s="46">
        <v>3181.9113792039998</v>
      </c>
      <c r="AV44" s="46">
        <v>48.33480522</v>
      </c>
      <c r="AW44" s="46">
        <v>5181.7520084770013</v>
      </c>
      <c r="AX44" s="46">
        <v>120.10267144100001</v>
      </c>
      <c r="AY44" s="46">
        <v>63775.589306122005</v>
      </c>
      <c r="AZ44" s="46">
        <v>9149.3292919359992</v>
      </c>
      <c r="BA44" s="1"/>
      <c r="BB44" s="38">
        <f t="shared" si="2"/>
        <v>4809217.7804293511</v>
      </c>
      <c r="BC44" s="35">
        <v>1960312.375093932</v>
      </c>
      <c r="BD44" s="35">
        <v>123652.91938875397</v>
      </c>
      <c r="BE44" s="35">
        <v>2045512.4906851701</v>
      </c>
      <c r="BF44" s="35">
        <v>593070.30345754488</v>
      </c>
      <c r="BG44" s="35">
        <v>8079.5765828070007</v>
      </c>
      <c r="BH44" s="35">
        <v>363.3419431669999</v>
      </c>
      <c r="BI44" s="35">
        <v>68957.341314599005</v>
      </c>
      <c r="BJ44" s="35">
        <v>9269.431963377001</v>
      </c>
      <c r="BL44" s="38">
        <f t="shared" si="3"/>
        <v>2557394.2130086608</v>
      </c>
      <c r="BM44" s="35">
        <v>1960312.3750939325</v>
      </c>
      <c r="BN44" s="35">
        <v>123652.91938875397</v>
      </c>
      <c r="BO44" s="35">
        <v>396232</v>
      </c>
      <c r="BP44" s="35">
        <v>62532</v>
      </c>
      <c r="BQ44" s="35">
        <v>8079.5765828070007</v>
      </c>
      <c r="BR44" s="35">
        <v>363.34194316700001</v>
      </c>
      <c r="BS44" s="35">
        <v>5850</v>
      </c>
      <c r="BT44" s="35">
        <v>372</v>
      </c>
    </row>
    <row r="45" spans="1:72" x14ac:dyDescent="0.25">
      <c r="A45" s="31">
        <v>42735</v>
      </c>
      <c r="B45" s="38">
        <f t="shared" si="0"/>
        <v>4900192.5598310549</v>
      </c>
      <c r="C45" s="35">
        <v>53065.409710037005</v>
      </c>
      <c r="D45" s="35">
        <v>9035.6640829999978</v>
      </c>
      <c r="E45" s="35">
        <v>1801869.5237237839</v>
      </c>
      <c r="F45" s="35">
        <v>290792.15270760108</v>
      </c>
      <c r="G45" s="35">
        <v>821010.34055962414</v>
      </c>
      <c r="H45" s="35">
        <v>296929.28759585816</v>
      </c>
      <c r="I45" s="35">
        <v>1547.6621484190002</v>
      </c>
      <c r="J45" s="35">
        <v>0</v>
      </c>
      <c r="K45" s="35">
        <v>1413349.7824884839</v>
      </c>
      <c r="L45" s="35">
        <v>136718.10326870799</v>
      </c>
      <c r="M45" s="35">
        <v>5654.3057431910001</v>
      </c>
      <c r="N45" s="36">
        <v>107.78</v>
      </c>
      <c r="O45" s="35">
        <v>16697.597391210002</v>
      </c>
      <c r="P45" s="35">
        <v>788.64478711200002</v>
      </c>
      <c r="Q45" s="35">
        <v>24369.096541242005</v>
      </c>
      <c r="R45" s="35">
        <v>7664.6073754699992</v>
      </c>
      <c r="S45" s="37">
        <v>15956.933132160002</v>
      </c>
      <c r="T45" s="35">
        <v>0</v>
      </c>
      <c r="U45" s="35">
        <v>4617.349371551999</v>
      </c>
      <c r="V45" s="35">
        <v>18.319203602000002</v>
      </c>
      <c r="W45" s="32"/>
      <c r="X45" s="38">
        <f t="shared" si="1"/>
        <v>4900192.5598310549</v>
      </c>
      <c r="Y45" s="35">
        <v>707547.79371228523</v>
      </c>
      <c r="Z45" s="35">
        <v>14520.925303502001</v>
      </c>
      <c r="AA45" s="35">
        <v>259431.2147432809</v>
      </c>
      <c r="AB45" s="35">
        <v>14038.333294545006</v>
      </c>
      <c r="AC45" s="35">
        <v>391926.8621008331</v>
      </c>
      <c r="AD45" s="35">
        <v>28824.667418671008</v>
      </c>
      <c r="AE45" s="35">
        <v>354397.28844955686</v>
      </c>
      <c r="AF45" s="35">
        <v>30240.268587103001</v>
      </c>
      <c r="AG45" s="35">
        <v>334684.32614633295</v>
      </c>
      <c r="AH45" s="35">
        <v>35939.733376366996</v>
      </c>
      <c r="AI45" s="35">
        <v>434787.96116345515</v>
      </c>
      <c r="AJ45" s="35">
        <v>50589.258717883014</v>
      </c>
      <c r="AK45" s="35">
        <v>1608067.2723146041</v>
      </c>
      <c r="AL45" s="35">
        <v>559322.0209570959</v>
      </c>
      <c r="AM45" s="46">
        <v>281.43149222900001</v>
      </c>
      <c r="AN45" s="46">
        <v>2.5194212560000002</v>
      </c>
      <c r="AO45" s="46">
        <v>381.89326784000008</v>
      </c>
      <c r="AP45" s="46">
        <v>161.77767312800003</v>
      </c>
      <c r="AQ45" s="46">
        <v>2012.5919923340005</v>
      </c>
      <c r="AR45" s="46">
        <v>14.664146720000002</v>
      </c>
      <c r="AS45" s="46">
        <v>2916.791187444001</v>
      </c>
      <c r="AT45" s="46">
        <v>19.554231829000003</v>
      </c>
      <c r="AU45" s="46">
        <v>3293.9224326319991</v>
      </c>
      <c r="AV45" s="46">
        <v>40.636452538</v>
      </c>
      <c r="AW45" s="46">
        <v>5286.8745292469994</v>
      </c>
      <c r="AX45" s="46">
        <v>138.562361512</v>
      </c>
      <c r="AY45" s="46">
        <v>53121.777277628993</v>
      </c>
      <c r="AZ45" s="46">
        <v>8201.6370792010002</v>
      </c>
      <c r="BA45" s="1"/>
      <c r="BB45" s="38">
        <f t="shared" si="2"/>
        <v>4900192.5598310549</v>
      </c>
      <c r="BC45" s="35">
        <v>2047987.4851522893</v>
      </c>
      <c r="BD45" s="35">
        <v>123563.927980188</v>
      </c>
      <c r="BE45" s="35">
        <v>2042855.23347806</v>
      </c>
      <c r="BF45" s="35">
        <v>609911.27967497893</v>
      </c>
      <c r="BG45" s="35">
        <v>8886.6303724789996</v>
      </c>
      <c r="BH45" s="35">
        <v>239.15192547100003</v>
      </c>
      <c r="BI45" s="35">
        <v>58408.651806875998</v>
      </c>
      <c r="BJ45" s="35">
        <v>8340.1994407130005</v>
      </c>
      <c r="BL45" s="38">
        <f t="shared" si="3"/>
        <v>2666539.1954304283</v>
      </c>
      <c r="BM45" s="35">
        <v>2047987.48515229</v>
      </c>
      <c r="BN45" s="35">
        <v>123563.92798018799</v>
      </c>
      <c r="BO45" s="35">
        <v>415608</v>
      </c>
      <c r="BP45" s="35">
        <v>64068</v>
      </c>
      <c r="BQ45" s="35">
        <v>8886.6303724790014</v>
      </c>
      <c r="BR45" s="35">
        <v>239.15192547100003</v>
      </c>
      <c r="BS45" s="35">
        <v>5802</v>
      </c>
      <c r="BT45" s="35">
        <v>384</v>
      </c>
    </row>
    <row r="46" spans="1:72" x14ac:dyDescent="0.25">
      <c r="A46" s="31">
        <v>42766</v>
      </c>
      <c r="B46" s="38">
        <f t="shared" si="0"/>
        <v>4897176.6630366361</v>
      </c>
      <c r="C46" s="35">
        <v>38148.798445247994</v>
      </c>
      <c r="D46" s="35">
        <v>7008.5963125129992</v>
      </c>
      <c r="E46" s="35">
        <v>1866182.3190174012</v>
      </c>
      <c r="F46" s="35">
        <v>283246.17684861401</v>
      </c>
      <c r="G46" s="35">
        <v>814496.34700416808</v>
      </c>
      <c r="H46" s="35">
        <v>307326.27510580601</v>
      </c>
      <c r="I46" s="35">
        <v>1553.9737169110001</v>
      </c>
      <c r="J46" s="35">
        <v>0</v>
      </c>
      <c r="K46" s="35">
        <v>1358202.8752027529</v>
      </c>
      <c r="L46" s="35">
        <v>134714.95466854403</v>
      </c>
      <c r="M46" s="35">
        <v>16790.267391633999</v>
      </c>
      <c r="N46" s="36" t="s">
        <v>20</v>
      </c>
      <c r="O46" s="35">
        <v>17920.500588682</v>
      </c>
      <c r="P46" s="35">
        <v>643.62336910500005</v>
      </c>
      <c r="Q46" s="35">
        <v>22250.202396311004</v>
      </c>
      <c r="R46" s="35">
        <v>9340.8848869049998</v>
      </c>
      <c r="S46" s="37">
        <v>14400.718809376001</v>
      </c>
      <c r="T46" s="35">
        <v>0</v>
      </c>
      <c r="U46" s="35">
        <v>4781.7806004400009</v>
      </c>
      <c r="V46" s="35">
        <v>168.368672226</v>
      </c>
      <c r="W46" s="32"/>
      <c r="X46" s="38">
        <f t="shared" si="1"/>
        <v>4897176.6630366389</v>
      </c>
      <c r="Y46" s="35">
        <v>677532.24653747911</v>
      </c>
      <c r="Z46" s="35">
        <v>13387.152819601</v>
      </c>
      <c r="AA46" s="35">
        <v>255745.89422777208</v>
      </c>
      <c r="AB46" s="35">
        <v>13944.223055835002</v>
      </c>
      <c r="AC46" s="35">
        <v>386681.27393241122</v>
      </c>
      <c r="AD46" s="35">
        <v>28653.148884068003</v>
      </c>
      <c r="AE46" s="35">
        <v>349292.69459361699</v>
      </c>
      <c r="AF46" s="35">
        <v>30123.492582381004</v>
      </c>
      <c r="AG46" s="35">
        <v>326947.876155167</v>
      </c>
      <c r="AH46" s="35">
        <v>36034.226038960995</v>
      </c>
      <c r="AI46" s="35">
        <v>426503.80930651404</v>
      </c>
      <c r="AJ46" s="35">
        <v>50377.357157213009</v>
      </c>
      <c r="AK46" s="35">
        <v>1655880.5186335212</v>
      </c>
      <c r="AL46" s="35">
        <v>559776.40239741816</v>
      </c>
      <c r="AM46" s="46">
        <v>432.87800102600005</v>
      </c>
      <c r="AN46" s="46">
        <v>2.3294780830000001</v>
      </c>
      <c r="AO46" s="46">
        <v>502.62301142800004</v>
      </c>
      <c r="AP46" s="46">
        <v>5.1361989100000001</v>
      </c>
      <c r="AQ46" s="46">
        <v>1779.2680869169999</v>
      </c>
      <c r="AR46" s="46">
        <v>11.485209082000001</v>
      </c>
      <c r="AS46" s="46">
        <v>3295.6387699970001</v>
      </c>
      <c r="AT46" s="46">
        <v>25.306390506</v>
      </c>
      <c r="AU46" s="46">
        <v>3545.9227231619998</v>
      </c>
      <c r="AV46" s="46">
        <v>44.687420601000007</v>
      </c>
      <c r="AW46" s="46">
        <v>5852.9966968480003</v>
      </c>
      <c r="AX46" s="46">
        <v>117.53054361500001</v>
      </c>
      <c r="AY46" s="46">
        <v>60734.14249706499</v>
      </c>
      <c r="AZ46" s="46">
        <v>9946.4016874389999</v>
      </c>
      <c r="BA46" s="1"/>
      <c r="BB46" s="38">
        <f t="shared" si="2"/>
        <v>4897176.663036637</v>
      </c>
      <c r="BC46" s="35">
        <v>1996199.9854464461</v>
      </c>
      <c r="BD46" s="35">
        <v>122142.24338084602</v>
      </c>
      <c r="BE46" s="35">
        <v>2082384.3279400354</v>
      </c>
      <c r="BF46" s="35">
        <v>610153.75955463108</v>
      </c>
      <c r="BG46" s="35">
        <v>9556.330592530001</v>
      </c>
      <c r="BH46" s="35">
        <v>88.944697181999999</v>
      </c>
      <c r="BI46" s="35">
        <v>66587.139193913012</v>
      </c>
      <c r="BJ46" s="35">
        <v>10063.932231054001</v>
      </c>
      <c r="BL46" s="38">
        <f t="shared" si="3"/>
        <v>2605813.5041170046</v>
      </c>
      <c r="BM46" s="35">
        <v>1996199.9854464463</v>
      </c>
      <c r="BN46" s="35">
        <v>122142.24338084605</v>
      </c>
      <c r="BO46" s="35">
        <v>407408</v>
      </c>
      <c r="BP46" s="35">
        <v>63908</v>
      </c>
      <c r="BQ46" s="35">
        <v>9556.330592530001</v>
      </c>
      <c r="BR46" s="35">
        <v>88.944697181999999</v>
      </c>
      <c r="BS46" s="35">
        <v>6146</v>
      </c>
      <c r="BT46" s="35">
        <v>364</v>
      </c>
    </row>
    <row r="47" spans="1:72" x14ac:dyDescent="0.25">
      <c r="A47" s="31">
        <v>42794</v>
      </c>
      <c r="B47" s="38">
        <f t="shared" si="0"/>
        <v>4922827.8679083847</v>
      </c>
      <c r="C47" s="35">
        <v>39678.089436254006</v>
      </c>
      <c r="D47" s="35">
        <v>9202.6069470760012</v>
      </c>
      <c r="E47" s="35">
        <v>1877631.2682032208</v>
      </c>
      <c r="F47" s="35">
        <v>296924.03483290196</v>
      </c>
      <c r="G47" s="35">
        <v>830821.2838482887</v>
      </c>
      <c r="H47" s="35">
        <v>290519.82569533616</v>
      </c>
      <c r="I47" s="35">
        <v>1559.6500026440003</v>
      </c>
      <c r="J47" s="35">
        <v>0</v>
      </c>
      <c r="K47" s="35">
        <v>1357407.1688160258</v>
      </c>
      <c r="L47" s="35">
        <v>131449.99995916203</v>
      </c>
      <c r="M47" s="35">
        <v>20977.940133996999</v>
      </c>
      <c r="N47" s="36" t="s">
        <v>20</v>
      </c>
      <c r="O47" s="35">
        <v>16284.441654411001</v>
      </c>
      <c r="P47" s="35">
        <v>642.87617499100008</v>
      </c>
      <c r="Q47" s="35">
        <v>20077.576496829995</v>
      </c>
      <c r="R47" s="35">
        <v>9583.0416806290013</v>
      </c>
      <c r="S47" s="37">
        <v>15325.108564337001</v>
      </c>
      <c r="T47" s="35">
        <v>0</v>
      </c>
      <c r="U47" s="35">
        <v>4570.7674316289995</v>
      </c>
      <c r="V47" s="35">
        <v>172.18803065000003</v>
      </c>
      <c r="W47" s="32"/>
      <c r="X47" s="38">
        <f t="shared" si="1"/>
        <v>4922827.8679083819</v>
      </c>
      <c r="Y47" s="35">
        <v>677580.2890468362</v>
      </c>
      <c r="Z47" s="35">
        <v>13310.601313422005</v>
      </c>
      <c r="AA47" s="35">
        <v>256044.35324047401</v>
      </c>
      <c r="AB47" s="35">
        <v>13881.921826430003</v>
      </c>
      <c r="AC47" s="35">
        <v>387699.78383076604</v>
      </c>
      <c r="AD47" s="35">
        <v>28541.256454853003</v>
      </c>
      <c r="AE47" s="35">
        <v>348614.72345391393</v>
      </c>
      <c r="AF47" s="35">
        <v>30215.343191361997</v>
      </c>
      <c r="AG47" s="35">
        <v>327022.14339314291</v>
      </c>
      <c r="AH47" s="35">
        <v>36012.863577840013</v>
      </c>
      <c r="AI47" s="35">
        <v>425921.53800299799</v>
      </c>
      <c r="AJ47" s="35">
        <v>50467.662239230995</v>
      </c>
      <c r="AK47" s="35">
        <v>1684214.6293383022</v>
      </c>
      <c r="AL47" s="35">
        <v>555666.81883133808</v>
      </c>
      <c r="AM47" s="46">
        <v>280.27277054000001</v>
      </c>
      <c r="AN47" s="46">
        <v>2.4979783330000003</v>
      </c>
      <c r="AO47" s="46">
        <v>397.91010845400012</v>
      </c>
      <c r="AP47" s="46">
        <v>4.828714433</v>
      </c>
      <c r="AQ47" s="46">
        <v>1546.218679354</v>
      </c>
      <c r="AR47" s="46">
        <v>9.5338275719999999</v>
      </c>
      <c r="AS47" s="46">
        <v>3096.4882563799997</v>
      </c>
      <c r="AT47" s="46">
        <v>24.529635490999997</v>
      </c>
      <c r="AU47" s="46">
        <v>3341.2739639099996</v>
      </c>
      <c r="AV47" s="46">
        <v>50.301455649000005</v>
      </c>
      <c r="AW47" s="46">
        <v>5328.1235614100005</v>
      </c>
      <c r="AX47" s="46">
        <v>136.55972480600002</v>
      </c>
      <c r="AY47" s="46">
        <v>63245.54694115599</v>
      </c>
      <c r="AZ47" s="46">
        <v>10169.854549986001</v>
      </c>
      <c r="BA47" s="1"/>
      <c r="BB47" s="38">
        <f t="shared" si="2"/>
        <v>4922827.8679083847</v>
      </c>
      <c r="BC47" s="35">
        <v>1996961.2929651362</v>
      </c>
      <c r="BD47" s="35">
        <v>121961.98636390701</v>
      </c>
      <c r="BE47" s="35">
        <v>2110136.1673412989</v>
      </c>
      <c r="BF47" s="35">
        <v>606134.48107056925</v>
      </c>
      <c r="BG47" s="35">
        <v>8662.1637786379961</v>
      </c>
      <c r="BH47" s="35">
        <v>91.691611478000027</v>
      </c>
      <c r="BI47" s="35">
        <v>68573.670502565976</v>
      </c>
      <c r="BJ47" s="35">
        <v>10306.414274792001</v>
      </c>
      <c r="BL47" s="38">
        <f t="shared" si="3"/>
        <v>2606317.134719159</v>
      </c>
      <c r="BM47" s="35">
        <v>1996961.2929651358</v>
      </c>
      <c r="BN47" s="35">
        <v>121961.98636390697</v>
      </c>
      <c r="BO47" s="35">
        <v>408760</v>
      </c>
      <c r="BP47" s="35">
        <v>63726</v>
      </c>
      <c r="BQ47" s="35">
        <v>8662.1637786379997</v>
      </c>
      <c r="BR47" s="35">
        <v>91.691611477999999</v>
      </c>
      <c r="BS47" s="35">
        <v>5786</v>
      </c>
      <c r="BT47" s="35">
        <v>368</v>
      </c>
    </row>
    <row r="48" spans="1:72" x14ac:dyDescent="0.25">
      <c r="A48" s="31">
        <v>42825</v>
      </c>
      <c r="B48" s="38">
        <f t="shared" si="0"/>
        <v>5005749.5585730989</v>
      </c>
      <c r="C48" s="35">
        <v>53003.034471874009</v>
      </c>
      <c r="D48" s="35">
        <v>9312.6961226240019</v>
      </c>
      <c r="E48" s="35">
        <v>1916508.8446666996</v>
      </c>
      <c r="F48" s="35">
        <v>295263.23524803907</v>
      </c>
      <c r="G48" s="35">
        <v>848070.86323752464</v>
      </c>
      <c r="H48" s="35">
        <v>293012.27153099608</v>
      </c>
      <c r="I48" s="35">
        <v>2675.3403920830006</v>
      </c>
      <c r="J48" s="35">
        <v>0</v>
      </c>
      <c r="K48" s="35">
        <v>1355121.5301576159</v>
      </c>
      <c r="L48" s="35">
        <v>132771.48457811697</v>
      </c>
      <c r="M48" s="35">
        <v>30828.710531740002</v>
      </c>
      <c r="N48" s="36" t="s">
        <v>20</v>
      </c>
      <c r="O48" s="35">
        <v>16605.426360969999</v>
      </c>
      <c r="P48" s="35">
        <v>648.09997623600009</v>
      </c>
      <c r="Q48" s="35">
        <v>23980.985060296014</v>
      </c>
      <c r="R48" s="35">
        <v>8873.2859923180004</v>
      </c>
      <c r="S48" s="37">
        <v>14881.372782108001</v>
      </c>
      <c r="T48" s="35">
        <v>0</v>
      </c>
      <c r="U48" s="35">
        <v>4172.2828213940002</v>
      </c>
      <c r="V48" s="35">
        <v>20.094642461999999</v>
      </c>
      <c r="W48" s="32"/>
      <c r="X48" s="38">
        <f t="shared" si="1"/>
        <v>5005749.5585730951</v>
      </c>
      <c r="Y48" s="35">
        <v>680059.61085876124</v>
      </c>
      <c r="Z48" s="35">
        <v>13258.688976344001</v>
      </c>
      <c r="AA48" s="35">
        <v>255779.62834449904</v>
      </c>
      <c r="AB48" s="35">
        <v>14037.634193988</v>
      </c>
      <c r="AC48" s="35">
        <v>387150.76127000002</v>
      </c>
      <c r="AD48" s="35">
        <v>27979.652235594993</v>
      </c>
      <c r="AE48" s="35">
        <v>345575.57097660308</v>
      </c>
      <c r="AF48" s="35">
        <v>30022.599863486004</v>
      </c>
      <c r="AG48" s="35">
        <v>323719.905529193</v>
      </c>
      <c r="AH48" s="35">
        <v>36140.098405318</v>
      </c>
      <c r="AI48" s="35">
        <v>426082.39810105506</v>
      </c>
      <c r="AJ48" s="35">
        <v>49256.682456119001</v>
      </c>
      <c r="AK48" s="35">
        <v>1757011.7378456858</v>
      </c>
      <c r="AL48" s="35">
        <v>559664.33134892606</v>
      </c>
      <c r="AM48" s="46">
        <v>281.12349355900005</v>
      </c>
      <c r="AN48" s="46">
        <v>2.4163341300000001</v>
      </c>
      <c r="AO48" s="46">
        <v>392.49911699100005</v>
      </c>
      <c r="AP48" s="46">
        <v>4.8325491310000004</v>
      </c>
      <c r="AQ48" s="46">
        <v>1579.0060784690004</v>
      </c>
      <c r="AR48" s="46">
        <v>10.585174199000001</v>
      </c>
      <c r="AS48" s="46">
        <v>2980.7241505800002</v>
      </c>
      <c r="AT48" s="46">
        <v>21.445170832999999</v>
      </c>
      <c r="AU48" s="46">
        <v>3208.2697451490012</v>
      </c>
      <c r="AV48" s="46">
        <v>57.917108308000003</v>
      </c>
      <c r="AW48" s="46">
        <v>5036.9305318330007</v>
      </c>
      <c r="AX48" s="46">
        <v>107.40401463900001</v>
      </c>
      <c r="AY48" s="46">
        <v>76990.224439926998</v>
      </c>
      <c r="AZ48" s="46">
        <v>9336.8802597760005</v>
      </c>
      <c r="BA48" s="1"/>
      <c r="BB48" s="38">
        <f t="shared" si="2"/>
        <v>5005749.558573097</v>
      </c>
      <c r="BC48" s="35">
        <v>1992285.4769790557</v>
      </c>
      <c r="BD48" s="35">
        <v>121438.67367473104</v>
      </c>
      <c r="BE48" s="35">
        <v>2183094.1359467413</v>
      </c>
      <c r="BF48" s="35">
        <v>608921.01380504493</v>
      </c>
      <c r="BG48" s="35">
        <v>8441.6225847479982</v>
      </c>
      <c r="BH48" s="35">
        <v>97.196336600999999</v>
      </c>
      <c r="BI48" s="35">
        <v>82027.154971759999</v>
      </c>
      <c r="BJ48" s="35">
        <v>9444.2842744150003</v>
      </c>
      <c r="BL48" s="38">
        <f t="shared" si="3"/>
        <v>2601910.9695751355</v>
      </c>
      <c r="BM48" s="35">
        <v>1992285.4769790554</v>
      </c>
      <c r="BN48" s="35">
        <v>121438.67367473099</v>
      </c>
      <c r="BO48" s="35">
        <v>410662</v>
      </c>
      <c r="BP48" s="35">
        <v>62938</v>
      </c>
      <c r="BQ48" s="35">
        <v>8441.622584748</v>
      </c>
      <c r="BR48" s="35">
        <v>97.196336601000013</v>
      </c>
      <c r="BS48" s="35">
        <v>5690</v>
      </c>
      <c r="BT48" s="35">
        <v>358</v>
      </c>
    </row>
    <row r="49" spans="1:72" x14ac:dyDescent="0.25">
      <c r="A49" s="31">
        <v>42855</v>
      </c>
      <c r="B49" s="38">
        <f t="shared" si="0"/>
        <v>5013730.7508160658</v>
      </c>
      <c r="C49" s="35">
        <v>42377.255945698002</v>
      </c>
      <c r="D49" s="35">
        <v>6440.1192298000005</v>
      </c>
      <c r="E49" s="35">
        <v>1938922.3144673714</v>
      </c>
      <c r="F49" s="35">
        <v>296663.47851510311</v>
      </c>
      <c r="G49" s="35">
        <v>865808.87395795947</v>
      </c>
      <c r="H49" s="35">
        <v>280906.73802333098</v>
      </c>
      <c r="I49" s="35">
        <v>2685.7230030290002</v>
      </c>
      <c r="J49" s="35">
        <v>0</v>
      </c>
      <c r="K49" s="35">
        <v>1346066.8899291388</v>
      </c>
      <c r="L49" s="35">
        <v>129643.87416551898</v>
      </c>
      <c r="M49" s="35">
        <v>32335.603643838</v>
      </c>
      <c r="N49" s="36">
        <v>26.658000000000001</v>
      </c>
      <c r="O49" s="35">
        <v>15156.855186590999</v>
      </c>
      <c r="P49" s="35">
        <v>663.07176028399999</v>
      </c>
      <c r="Q49" s="35">
        <v>22552.804640368995</v>
      </c>
      <c r="R49" s="35">
        <v>14682.289218038999</v>
      </c>
      <c r="S49" s="37">
        <v>14672.291319696003</v>
      </c>
      <c r="T49" s="35">
        <v>0</v>
      </c>
      <c r="U49" s="35">
        <v>4093.7082571690007</v>
      </c>
      <c r="V49" s="35">
        <v>32.201553130000001</v>
      </c>
      <c r="W49" s="32"/>
      <c r="X49" s="38">
        <f t="shared" si="1"/>
        <v>5013730.7508160658</v>
      </c>
      <c r="Y49" s="35">
        <v>678080.89789870917</v>
      </c>
      <c r="Z49" s="35">
        <v>13284.909863524001</v>
      </c>
      <c r="AA49" s="35">
        <v>256390.80095816602</v>
      </c>
      <c r="AB49" s="35">
        <v>14002.474288837002</v>
      </c>
      <c r="AC49" s="35">
        <v>389587.188846595</v>
      </c>
      <c r="AD49" s="35">
        <v>28041.978317945999</v>
      </c>
      <c r="AE49" s="35">
        <v>347524.80439433292</v>
      </c>
      <c r="AF49" s="35">
        <v>29978.887867923004</v>
      </c>
      <c r="AG49" s="35">
        <v>324547.41086069308</v>
      </c>
      <c r="AH49" s="35">
        <v>35946.277079961998</v>
      </c>
      <c r="AI49" s="35">
        <v>426557.26950331003</v>
      </c>
      <c r="AJ49" s="35">
        <v>48976.296728792004</v>
      </c>
      <c r="AK49" s="35">
        <v>1773172.6848413898</v>
      </c>
      <c r="AL49" s="35">
        <v>543423.38578676898</v>
      </c>
      <c r="AM49" s="46">
        <v>281.76722653799999</v>
      </c>
      <c r="AN49" s="46">
        <v>2.7191744459999998</v>
      </c>
      <c r="AO49" s="46">
        <v>399.51633647300002</v>
      </c>
      <c r="AP49" s="46">
        <v>4.5775090740000008</v>
      </c>
      <c r="AQ49" s="46">
        <v>1579.6940264580003</v>
      </c>
      <c r="AR49" s="46">
        <v>9.7515179699999983</v>
      </c>
      <c r="AS49" s="46">
        <v>2942.1043556459999</v>
      </c>
      <c r="AT49" s="46">
        <v>24.865188655000001</v>
      </c>
      <c r="AU49" s="46">
        <v>3200.2603213720004</v>
      </c>
      <c r="AV49" s="46">
        <v>54.07016582100001</v>
      </c>
      <c r="AW49" s="46">
        <v>4947.1519936590012</v>
      </c>
      <c r="AX49" s="46">
        <v>140.106434498</v>
      </c>
      <c r="AY49" s="46">
        <v>75460.768787517009</v>
      </c>
      <c r="AZ49" s="46">
        <v>15168.130540989001</v>
      </c>
      <c r="BA49" s="1"/>
      <c r="BB49" s="38">
        <f t="shared" si="2"/>
        <v>5013730.7508160649</v>
      </c>
      <c r="BC49" s="35">
        <v>1996131.1029584967</v>
      </c>
      <c r="BD49" s="35">
        <v>121254.52741819204</v>
      </c>
      <c r="BE49" s="35">
        <v>2199729.9543446996</v>
      </c>
      <c r="BF49" s="35">
        <v>592399.68251556088</v>
      </c>
      <c r="BG49" s="35">
        <v>8403.3422664870031</v>
      </c>
      <c r="BH49" s="35">
        <v>95.983555965999997</v>
      </c>
      <c r="BI49" s="35">
        <v>80407.920781176013</v>
      </c>
      <c r="BJ49" s="35">
        <v>15308.236975487</v>
      </c>
      <c r="BL49" s="38">
        <f t="shared" si="3"/>
        <v>2604324.9561991412</v>
      </c>
      <c r="BM49" s="35">
        <v>1996131.1029584964</v>
      </c>
      <c r="BN49" s="35">
        <v>121254.52741819201</v>
      </c>
      <c r="BO49" s="35">
        <v>410378</v>
      </c>
      <c r="BP49" s="35">
        <v>62060</v>
      </c>
      <c r="BQ49" s="35">
        <v>8403.3422664870013</v>
      </c>
      <c r="BR49" s="35">
        <v>95.983555966000011</v>
      </c>
      <c r="BS49" s="35">
        <v>5590</v>
      </c>
      <c r="BT49" s="35">
        <v>412</v>
      </c>
    </row>
    <row r="50" spans="1:72" x14ac:dyDescent="0.25">
      <c r="A50" s="31">
        <v>42886</v>
      </c>
      <c r="B50" s="38">
        <f t="shared" si="0"/>
        <v>5104851.2664246233</v>
      </c>
      <c r="C50" s="35">
        <v>58563.461629023986</v>
      </c>
      <c r="D50" s="35">
        <v>16481.100326816009</v>
      </c>
      <c r="E50" s="35">
        <v>1939963.8516889543</v>
      </c>
      <c r="F50" s="35">
        <v>290127.55036667106</v>
      </c>
      <c r="G50" s="35">
        <v>898083.38138067164</v>
      </c>
      <c r="H50" s="35">
        <v>303661.46788417787</v>
      </c>
      <c r="I50" s="35">
        <v>2696.4766501909999</v>
      </c>
      <c r="J50" s="35">
        <v>0</v>
      </c>
      <c r="K50" s="35">
        <v>1362667.835814165</v>
      </c>
      <c r="L50" s="35">
        <v>129470.75650279297</v>
      </c>
      <c r="M50" s="35">
        <v>31740.507510212003</v>
      </c>
      <c r="N50" s="36">
        <v>26.645000000000003</v>
      </c>
      <c r="O50" s="35">
        <v>16007.334976974002</v>
      </c>
      <c r="P50" s="35">
        <v>644.76928655900008</v>
      </c>
      <c r="Q50" s="35">
        <v>24555.311712459003</v>
      </c>
      <c r="R50" s="35">
        <v>8826.5606125080012</v>
      </c>
      <c r="S50" s="37">
        <v>16898.700080667</v>
      </c>
      <c r="T50" s="35">
        <v>0</v>
      </c>
      <c r="U50" s="35">
        <v>4394.2265531550001</v>
      </c>
      <c r="V50" s="35">
        <v>41.328448626000004</v>
      </c>
      <c r="W50" s="32"/>
      <c r="X50" s="38">
        <f t="shared" si="1"/>
        <v>5104851.2664246215</v>
      </c>
      <c r="Y50" s="35">
        <v>682613.84152823105</v>
      </c>
      <c r="Z50" s="35">
        <v>13229.063501892</v>
      </c>
      <c r="AA50" s="35">
        <v>257301.12509914016</v>
      </c>
      <c r="AB50" s="35">
        <v>13970.544488879001</v>
      </c>
      <c r="AC50" s="35">
        <v>396473.09828814492</v>
      </c>
      <c r="AD50" s="35">
        <v>27895.703769451</v>
      </c>
      <c r="AE50" s="35">
        <v>351619.37572293112</v>
      </c>
      <c r="AF50" s="35">
        <v>29921.565530145006</v>
      </c>
      <c r="AG50" s="35">
        <v>326079.90995322802</v>
      </c>
      <c r="AH50" s="35">
        <v>35758.073297626004</v>
      </c>
      <c r="AI50" s="35">
        <v>429901.24796552188</v>
      </c>
      <c r="AJ50" s="35">
        <v>48275.799073957991</v>
      </c>
      <c r="AK50" s="35">
        <v>1817986.4086058075</v>
      </c>
      <c r="AL50" s="35">
        <v>570690.12541850703</v>
      </c>
      <c r="AM50" s="46">
        <v>286.122833109</v>
      </c>
      <c r="AN50" s="46">
        <v>2.4145441830000003</v>
      </c>
      <c r="AO50" s="46">
        <v>387.62290186200005</v>
      </c>
      <c r="AP50" s="46">
        <v>4.0633322170000001</v>
      </c>
      <c r="AQ50" s="46">
        <v>1514.87210826</v>
      </c>
      <c r="AR50" s="46">
        <v>11.412808930999999</v>
      </c>
      <c r="AS50" s="46">
        <v>2788.8707651750005</v>
      </c>
      <c r="AT50" s="46">
        <v>21.803651628000001</v>
      </c>
      <c r="AU50" s="46">
        <v>3050.7435614699993</v>
      </c>
      <c r="AV50" s="46">
        <v>52.439824344000002</v>
      </c>
      <c r="AW50" s="46">
        <v>4761.4112052880009</v>
      </c>
      <c r="AX50" s="46">
        <v>146.14758804900003</v>
      </c>
      <c r="AY50" s="46">
        <v>80806.437458303015</v>
      </c>
      <c r="AZ50" s="46">
        <v>9301.0215983410017</v>
      </c>
      <c r="BA50" s="1"/>
      <c r="BB50" s="38">
        <f t="shared" si="2"/>
        <v>5104851.2664246205</v>
      </c>
      <c r="BC50" s="35">
        <v>2014087.3505916747</v>
      </c>
      <c r="BD50" s="35">
        <v>120774.95058799302</v>
      </c>
      <c r="BE50" s="35">
        <v>2247887.6565713277</v>
      </c>
      <c r="BF50" s="35">
        <v>618965.92449246522</v>
      </c>
      <c r="BG50" s="35">
        <v>8028.2321698760024</v>
      </c>
      <c r="BH50" s="35">
        <v>92.134161302999999</v>
      </c>
      <c r="BI50" s="35">
        <v>85567.848663591023</v>
      </c>
      <c r="BJ50" s="35">
        <v>9447.1691863900014</v>
      </c>
      <c r="BL50" s="38">
        <f t="shared" si="3"/>
        <v>2625534.6675108462</v>
      </c>
      <c r="BM50" s="35">
        <v>2014087.3505916747</v>
      </c>
      <c r="BN50" s="35">
        <v>120774.95058799296</v>
      </c>
      <c r="BO50" s="35">
        <v>415170</v>
      </c>
      <c r="BP50" s="35">
        <v>61324</v>
      </c>
      <c r="BQ50" s="35">
        <v>8028.2321698760006</v>
      </c>
      <c r="BR50" s="35">
        <v>92.134161302999999</v>
      </c>
      <c r="BS50" s="35">
        <v>5634</v>
      </c>
      <c r="BT50" s="35">
        <v>424</v>
      </c>
    </row>
    <row r="51" spans="1:72" x14ac:dyDescent="0.25">
      <c r="A51" s="31">
        <v>42916</v>
      </c>
      <c r="B51" s="38">
        <f t="shared" si="0"/>
        <v>5131043.4964691112</v>
      </c>
      <c r="C51" s="35">
        <v>56988.082443747015</v>
      </c>
      <c r="D51" s="35">
        <v>9623.0962092179998</v>
      </c>
      <c r="E51" s="35">
        <v>1933783.6562164929</v>
      </c>
      <c r="F51" s="35">
        <v>291374.97733995505</v>
      </c>
      <c r="G51" s="35">
        <v>887530.19952859264</v>
      </c>
      <c r="H51" s="35">
        <v>299801.14340383501</v>
      </c>
      <c r="I51" s="35">
        <v>2550.4985545950003</v>
      </c>
      <c r="J51" s="35">
        <v>0</v>
      </c>
      <c r="K51" s="35">
        <v>1421754.2711816663</v>
      </c>
      <c r="L51" s="35">
        <v>130892.889171731</v>
      </c>
      <c r="M51" s="35">
        <v>12390.976666667002</v>
      </c>
      <c r="N51" s="36">
        <v>26.655000000000001</v>
      </c>
      <c r="O51" s="35">
        <v>17386.700629735999</v>
      </c>
      <c r="P51" s="35">
        <v>591.71652324600007</v>
      </c>
      <c r="Q51" s="35">
        <v>34109.020826348009</v>
      </c>
      <c r="R51" s="35">
        <v>11172.394347918</v>
      </c>
      <c r="S51" s="37">
        <v>17085.300247278003</v>
      </c>
      <c r="T51" s="35">
        <v>0</v>
      </c>
      <c r="U51" s="35">
        <v>3973.6277534540009</v>
      </c>
      <c r="V51" s="35">
        <v>8.2904246310000005</v>
      </c>
      <c r="W51" s="32"/>
      <c r="X51" s="38">
        <f t="shared" si="1"/>
        <v>5131043.496469113</v>
      </c>
      <c r="Y51" s="35">
        <v>709927.510783748</v>
      </c>
      <c r="Z51" s="35">
        <v>14194.889027513002</v>
      </c>
      <c r="AA51" s="35">
        <v>266482.82420512801</v>
      </c>
      <c r="AB51" s="35">
        <v>13898.367588357003</v>
      </c>
      <c r="AC51" s="35">
        <v>407343.80697730498</v>
      </c>
      <c r="AD51" s="35">
        <v>27637.853738283004</v>
      </c>
      <c r="AE51" s="35">
        <v>362298.40204361518</v>
      </c>
      <c r="AF51" s="35">
        <v>29928.177139818999</v>
      </c>
      <c r="AG51" s="35">
        <v>326961.43393773102</v>
      </c>
      <c r="AH51" s="35">
        <v>35492.592307217004</v>
      </c>
      <c r="AI51" s="35">
        <v>432620.54569821816</v>
      </c>
      <c r="AJ51" s="35">
        <v>48941.971215560006</v>
      </c>
      <c r="AK51" s="35">
        <v>1796972.1842793501</v>
      </c>
      <c r="AL51" s="35">
        <v>561598.25510799</v>
      </c>
      <c r="AM51" s="46">
        <v>291.38069068700008</v>
      </c>
      <c r="AN51" s="46">
        <v>2.4666639850000003</v>
      </c>
      <c r="AO51" s="46">
        <v>399.21010978200013</v>
      </c>
      <c r="AP51" s="46">
        <v>4.3174934619999998</v>
      </c>
      <c r="AQ51" s="46">
        <v>1434.485166894</v>
      </c>
      <c r="AR51" s="46">
        <v>10.969937893000001</v>
      </c>
      <c r="AS51" s="46">
        <v>2619.6740927620008</v>
      </c>
      <c r="AT51" s="46">
        <v>26.110679387000001</v>
      </c>
      <c r="AU51" s="46">
        <v>2845.0331782440003</v>
      </c>
      <c r="AV51" s="46">
        <v>45.710485978000001</v>
      </c>
      <c r="AW51" s="46">
        <v>4333.0293076099997</v>
      </c>
      <c r="AX51" s="46">
        <v>147.77668296600001</v>
      </c>
      <c r="AY51" s="46">
        <v>73022.813577503999</v>
      </c>
      <c r="AZ51" s="46">
        <v>11561.704352124001</v>
      </c>
      <c r="BA51" s="1"/>
      <c r="BB51" s="38">
        <f t="shared" si="2"/>
        <v>5131043.4964691121</v>
      </c>
      <c r="BC51" s="35">
        <v>2073013.9779475261</v>
      </c>
      <c r="BD51" s="35">
        <v>121151.87980118903</v>
      </c>
      <c r="BE51" s="35">
        <v>2229592.7299775691</v>
      </c>
      <c r="BF51" s="35">
        <v>610540.22632354998</v>
      </c>
      <c r="BG51" s="35">
        <v>7589.7832383689993</v>
      </c>
      <c r="BH51" s="35">
        <v>89.575260705000005</v>
      </c>
      <c r="BI51" s="35">
        <v>77355.84288511402</v>
      </c>
      <c r="BJ51" s="35">
        <v>11709.481035090002</v>
      </c>
      <c r="BL51" s="38">
        <f t="shared" si="3"/>
        <v>2688051.2162477891</v>
      </c>
      <c r="BM51" s="35">
        <v>2073013.9779475261</v>
      </c>
      <c r="BN51" s="35">
        <v>121151.87980118902</v>
      </c>
      <c r="BO51" s="35">
        <v>418128</v>
      </c>
      <c r="BP51" s="35">
        <v>62514</v>
      </c>
      <c r="BQ51" s="35">
        <v>7589.7832383690002</v>
      </c>
      <c r="BR51" s="35">
        <v>89.575260705000005</v>
      </c>
      <c r="BS51" s="35">
        <v>5150</v>
      </c>
      <c r="BT51" s="35">
        <v>414</v>
      </c>
    </row>
    <row r="52" spans="1:72" x14ac:dyDescent="0.25">
      <c r="A52" s="31">
        <v>42947</v>
      </c>
      <c r="B52" s="38">
        <f t="shared" si="0"/>
        <v>5123266.8717007451</v>
      </c>
      <c r="C52" s="35">
        <v>46218.476716567005</v>
      </c>
      <c r="D52" s="35">
        <v>8397.048324170999</v>
      </c>
      <c r="E52" s="35">
        <v>1972958.3361290041</v>
      </c>
      <c r="F52" s="35">
        <v>283977.474070939</v>
      </c>
      <c r="G52" s="35">
        <v>886622.15398329636</v>
      </c>
      <c r="H52" s="35">
        <v>279557.10561268305</v>
      </c>
      <c r="I52" s="35">
        <v>2561.7561730560005</v>
      </c>
      <c r="J52" s="35">
        <v>0</v>
      </c>
      <c r="K52" s="35">
        <v>1418739.006941386</v>
      </c>
      <c r="L52" s="35">
        <v>123568.22201316402</v>
      </c>
      <c r="M52" s="35">
        <v>24538.702570911002</v>
      </c>
      <c r="N52" s="36">
        <v>26.650000000000002</v>
      </c>
      <c r="O52" s="35">
        <v>16816.158434416</v>
      </c>
      <c r="P52" s="35">
        <v>436.43058069900002</v>
      </c>
      <c r="Q52" s="35">
        <v>29229.093133722006</v>
      </c>
      <c r="R52" s="35">
        <v>8409.2766053319992</v>
      </c>
      <c r="S52" s="37">
        <v>16455.332756555003</v>
      </c>
      <c r="T52" s="35">
        <v>0</v>
      </c>
      <c r="U52" s="35">
        <v>4745.0358754579993</v>
      </c>
      <c r="V52" s="35">
        <v>10.611779384000002</v>
      </c>
      <c r="W52" s="32"/>
      <c r="X52" s="38">
        <f t="shared" si="1"/>
        <v>5123266.8717007441</v>
      </c>
      <c r="Y52" s="35">
        <v>708684.2506257752</v>
      </c>
      <c r="Z52" s="35">
        <v>13052.100008746002</v>
      </c>
      <c r="AA52" s="35">
        <v>269088.46790918091</v>
      </c>
      <c r="AB52" s="35">
        <v>13724.277982245003</v>
      </c>
      <c r="AC52" s="35">
        <v>410870.61575070396</v>
      </c>
      <c r="AD52" s="35">
        <v>27232.643554320002</v>
      </c>
      <c r="AE52" s="35">
        <v>366631.888252003</v>
      </c>
      <c r="AF52" s="35">
        <v>29486.985850198005</v>
      </c>
      <c r="AG52" s="35">
        <v>327783.41467993899</v>
      </c>
      <c r="AH52" s="35">
        <v>34896.011048772998</v>
      </c>
      <c r="AI52" s="35">
        <v>438600.48086915608</v>
      </c>
      <c r="AJ52" s="35">
        <v>46841.618153413998</v>
      </c>
      <c r="AK52" s="35">
        <v>1805440.6118565504</v>
      </c>
      <c r="AL52" s="35">
        <v>530266.21342326107</v>
      </c>
      <c r="AM52" s="46">
        <v>277.23276868699998</v>
      </c>
      <c r="AN52" s="46">
        <v>2.3565589710000001</v>
      </c>
      <c r="AO52" s="46">
        <v>373.92508208400005</v>
      </c>
      <c r="AP52" s="46">
        <v>4.9407851760000003</v>
      </c>
      <c r="AQ52" s="46">
        <v>1540.7130966359998</v>
      </c>
      <c r="AR52" s="46">
        <v>10.831897723000001</v>
      </c>
      <c r="AS52" s="46">
        <v>2696.2211807930007</v>
      </c>
      <c r="AT52" s="46">
        <v>30.532267804000004</v>
      </c>
      <c r="AU52" s="46">
        <v>3194.0808037899997</v>
      </c>
      <c r="AV52" s="46">
        <v>41.887554464000004</v>
      </c>
      <c r="AW52" s="46">
        <v>5159.4415298790009</v>
      </c>
      <c r="AX52" s="46">
        <v>133.88957069599999</v>
      </c>
      <c r="AY52" s="46">
        <v>78542.708309192996</v>
      </c>
      <c r="AZ52" s="46">
        <v>8658.5303305810012</v>
      </c>
      <c r="BA52" s="1"/>
      <c r="BB52" s="38">
        <f t="shared" si="2"/>
        <v>5123266.8717007423</v>
      </c>
      <c r="BC52" s="35">
        <v>2083058.6372176018</v>
      </c>
      <c r="BD52" s="35">
        <v>118392.01844428197</v>
      </c>
      <c r="BE52" s="35">
        <v>2244041.0927257058</v>
      </c>
      <c r="BF52" s="35">
        <v>577107.83157667506</v>
      </c>
      <c r="BG52" s="35">
        <v>8082.1729319900023</v>
      </c>
      <c r="BH52" s="35">
        <v>90.549064138000006</v>
      </c>
      <c r="BI52" s="35">
        <v>83702.149839072023</v>
      </c>
      <c r="BJ52" s="35">
        <v>8792.4199012770005</v>
      </c>
      <c r="BL52" s="38">
        <f t="shared" si="3"/>
        <v>2698633.3776580119</v>
      </c>
      <c r="BM52" s="35">
        <v>2083058.637217602</v>
      </c>
      <c r="BN52" s="35">
        <v>118392.01844428197</v>
      </c>
      <c r="BO52" s="35">
        <v>422922</v>
      </c>
      <c r="BP52" s="35">
        <v>59792</v>
      </c>
      <c r="BQ52" s="35">
        <v>8082.1729319900005</v>
      </c>
      <c r="BR52" s="35">
        <v>90.549064138000006</v>
      </c>
      <c r="BS52" s="35">
        <v>5918</v>
      </c>
      <c r="BT52" s="35">
        <v>378</v>
      </c>
    </row>
    <row r="53" spans="1:72" x14ac:dyDescent="0.25">
      <c r="A53" s="31">
        <v>42978</v>
      </c>
      <c r="B53" s="38">
        <f t="shared" si="0"/>
        <v>5142270.7705079522</v>
      </c>
      <c r="C53" s="35">
        <v>43503.360195882007</v>
      </c>
      <c r="D53" s="35">
        <v>7170.1165483220002</v>
      </c>
      <c r="E53" s="35">
        <v>2006731.6337976817</v>
      </c>
      <c r="F53" s="35">
        <v>292264.39250852604</v>
      </c>
      <c r="G53" s="35">
        <v>854439.94744846318</v>
      </c>
      <c r="H53" s="35">
        <v>291541.15482277307</v>
      </c>
      <c r="I53" s="35">
        <v>2571.5492322859996</v>
      </c>
      <c r="J53" s="35">
        <v>0</v>
      </c>
      <c r="K53" s="35">
        <v>1421729.3045178296</v>
      </c>
      <c r="L53" s="35">
        <v>120659.78918001504</v>
      </c>
      <c r="M53" s="35">
        <v>26409.460309938004</v>
      </c>
      <c r="N53" s="36" t="s">
        <v>20</v>
      </c>
      <c r="O53" s="35">
        <v>17187.983314010999</v>
      </c>
      <c r="P53" s="35">
        <v>474.36011031800001</v>
      </c>
      <c r="Q53" s="35">
        <v>29161.420330139001</v>
      </c>
      <c r="R53" s="35">
        <v>9098.8777432059996</v>
      </c>
      <c r="S53" s="37">
        <v>14521.881875139001</v>
      </c>
      <c r="T53" s="35">
        <v>0</v>
      </c>
      <c r="U53" s="35">
        <v>4759.1902943170026</v>
      </c>
      <c r="V53" s="35">
        <v>46.348279106000007</v>
      </c>
      <c r="W53" s="32"/>
      <c r="X53" s="38">
        <f t="shared" si="1"/>
        <v>5142270.7705079531</v>
      </c>
      <c r="Y53" s="35">
        <v>712183.66202130122</v>
      </c>
      <c r="Z53" s="35">
        <v>12933.699532575003</v>
      </c>
      <c r="AA53" s="35">
        <v>269977.08861467097</v>
      </c>
      <c r="AB53" s="35">
        <v>13378.66563116</v>
      </c>
      <c r="AC53" s="35">
        <v>411190.56927501806</v>
      </c>
      <c r="AD53" s="35">
        <v>27652.626526485001</v>
      </c>
      <c r="AE53" s="35">
        <v>367691.26885095803</v>
      </c>
      <c r="AF53" s="35">
        <v>29227.968879859007</v>
      </c>
      <c r="AG53" s="35">
        <v>327563.58782417094</v>
      </c>
      <c r="AH53" s="35">
        <v>33989.859354341999</v>
      </c>
      <c r="AI53" s="35">
        <v>440968.54731577099</v>
      </c>
      <c r="AJ53" s="35">
        <v>47216.682264595998</v>
      </c>
      <c r="AK53" s="35">
        <v>1799401.0712902532</v>
      </c>
      <c r="AL53" s="35">
        <v>547235.95087061904</v>
      </c>
      <c r="AM53" s="46">
        <v>273.96315556299999</v>
      </c>
      <c r="AN53" s="46">
        <v>2.1940626539999997</v>
      </c>
      <c r="AO53" s="46">
        <v>380.16237852</v>
      </c>
      <c r="AP53" s="46">
        <v>4.5513954750000005</v>
      </c>
      <c r="AQ53" s="46">
        <v>1600.7632296050001</v>
      </c>
      <c r="AR53" s="46">
        <v>11.803968813000001</v>
      </c>
      <c r="AS53" s="46">
        <v>2769.138159135</v>
      </c>
      <c r="AT53" s="46">
        <v>22.671160132000001</v>
      </c>
      <c r="AU53" s="46">
        <v>3211.8825100030003</v>
      </c>
      <c r="AV53" s="46">
        <v>42.167881406000006</v>
      </c>
      <c r="AW53" s="46">
        <v>5374.5569030819997</v>
      </c>
      <c r="AX53" s="46">
        <v>128.55196638800001</v>
      </c>
      <c r="AY53" s="46">
        <v>78429.469787636015</v>
      </c>
      <c r="AZ53" s="46">
        <v>9407.6456977620019</v>
      </c>
      <c r="BA53" s="1"/>
      <c r="BB53" s="38">
        <f t="shared" si="2"/>
        <v>5142270.7705079541</v>
      </c>
      <c r="BC53" s="35">
        <v>2088606.1765861195</v>
      </c>
      <c r="BD53" s="35">
        <v>117182.819924421</v>
      </c>
      <c r="BE53" s="35">
        <v>2240369.6186060249</v>
      </c>
      <c r="BF53" s="35">
        <v>594452.63313521503</v>
      </c>
      <c r="BG53" s="35">
        <v>8235.9094328260035</v>
      </c>
      <c r="BH53" s="35">
        <v>83.388468480000014</v>
      </c>
      <c r="BI53" s="35">
        <v>83804.026690718019</v>
      </c>
      <c r="BJ53" s="35">
        <v>9536.1976641500005</v>
      </c>
      <c r="BL53" s="38">
        <f t="shared" si="3"/>
        <v>2706318.2944118441</v>
      </c>
      <c r="BM53" s="35">
        <v>2088606.1765861169</v>
      </c>
      <c r="BN53" s="35">
        <v>117182.819924421</v>
      </c>
      <c r="BO53" s="35">
        <v>425410</v>
      </c>
      <c r="BP53" s="35">
        <v>60238</v>
      </c>
      <c r="BQ53" s="35">
        <v>8235.9094328259998</v>
      </c>
      <c r="BR53" s="35">
        <v>83.38846848</v>
      </c>
      <c r="BS53" s="35">
        <v>6160</v>
      </c>
      <c r="BT53" s="35">
        <v>402</v>
      </c>
    </row>
    <row r="54" spans="1:72" x14ac:dyDescent="0.25">
      <c r="A54" s="31">
        <v>43008</v>
      </c>
      <c r="B54" s="38">
        <f t="shared" si="0"/>
        <v>5225163.7209635973</v>
      </c>
      <c r="C54" s="35">
        <v>50063.050153128002</v>
      </c>
      <c r="D54" s="35">
        <v>8182.4699244679996</v>
      </c>
      <c r="E54" s="35">
        <v>1998236.4257842526</v>
      </c>
      <c r="F54" s="35">
        <v>305465.40539565799</v>
      </c>
      <c r="G54" s="35">
        <v>900177.34191515716</v>
      </c>
      <c r="H54" s="35">
        <v>286332.98130174202</v>
      </c>
      <c r="I54" s="35">
        <v>2630.6035367650002</v>
      </c>
      <c r="J54" s="35">
        <v>0</v>
      </c>
      <c r="K54" s="35">
        <v>1442669.009952293</v>
      </c>
      <c r="L54" s="35">
        <v>130035.38994521403</v>
      </c>
      <c r="M54" s="35">
        <v>29428.025259769005</v>
      </c>
      <c r="N54" s="36">
        <v>80.829000000000008</v>
      </c>
      <c r="O54" s="35">
        <v>16159.478145306</v>
      </c>
      <c r="P54" s="35">
        <v>111.424366944</v>
      </c>
      <c r="Q54" s="35">
        <v>28167.797905657004</v>
      </c>
      <c r="R54" s="35">
        <v>8421.4655230349999</v>
      </c>
      <c r="S54" s="37">
        <v>14091.636117255</v>
      </c>
      <c r="T54" s="35">
        <v>0</v>
      </c>
      <c r="U54" s="35">
        <v>4888.6620451870003</v>
      </c>
      <c r="V54" s="35">
        <v>21.724691765999999</v>
      </c>
      <c r="W54" s="32"/>
      <c r="X54" s="38">
        <f t="shared" si="1"/>
        <v>5225163.7209635973</v>
      </c>
      <c r="Y54" s="35">
        <v>709251.54450423003</v>
      </c>
      <c r="Z54" s="35">
        <v>13812.997374437002</v>
      </c>
      <c r="AA54" s="35">
        <v>271611.87954927707</v>
      </c>
      <c r="AB54" s="35">
        <v>13498.051022334999</v>
      </c>
      <c r="AC54" s="35">
        <v>414157.97515092726</v>
      </c>
      <c r="AD54" s="35">
        <v>27682.835417571012</v>
      </c>
      <c r="AE54" s="35">
        <v>369856.51487058098</v>
      </c>
      <c r="AF54" s="35">
        <v>29519.827181679</v>
      </c>
      <c r="AG54" s="35">
        <v>330650.15099198307</v>
      </c>
      <c r="AH54" s="35">
        <v>34316.289496062003</v>
      </c>
      <c r="AI54" s="35">
        <v>443823.31244021392</v>
      </c>
      <c r="AJ54" s="35">
        <v>47822.415397550016</v>
      </c>
      <c r="AK54" s="35">
        <v>1854425.0538343834</v>
      </c>
      <c r="AL54" s="35">
        <v>563363.83067744796</v>
      </c>
      <c r="AM54" s="46">
        <v>269.87175778199992</v>
      </c>
      <c r="AN54" s="46">
        <v>2.4359804660000002</v>
      </c>
      <c r="AO54" s="46">
        <v>378.91918002900007</v>
      </c>
      <c r="AP54" s="46">
        <v>4.753487765</v>
      </c>
      <c r="AQ54" s="46">
        <v>1583.161488964</v>
      </c>
      <c r="AR54" s="46">
        <v>8.5797739059999998</v>
      </c>
      <c r="AS54" s="46">
        <v>2799.5157321730003</v>
      </c>
      <c r="AT54" s="46">
        <v>27.141621110000003</v>
      </c>
      <c r="AU54" s="46">
        <v>3238.3829006160004</v>
      </c>
      <c r="AV54" s="46">
        <v>46.781069009000007</v>
      </c>
      <c r="AW54" s="46">
        <v>5631.867990845999</v>
      </c>
      <c r="AX54" s="46">
        <v>150.78001133800001</v>
      </c>
      <c r="AY54" s="46">
        <v>78833.880422764007</v>
      </c>
      <c r="AZ54" s="46">
        <v>8394.9716381510007</v>
      </c>
      <c r="BA54" s="1"/>
      <c r="BB54" s="38">
        <f t="shared" si="2"/>
        <v>5225163.7209635964</v>
      </c>
      <c r="BC54" s="35">
        <v>2095528.0650669967</v>
      </c>
      <c r="BD54" s="35">
        <v>118830.00049208404</v>
      </c>
      <c r="BE54" s="35">
        <v>2298248.3662745976</v>
      </c>
      <c r="BF54" s="35">
        <v>611186.24607499805</v>
      </c>
      <c r="BG54" s="35">
        <v>8269.8510595640018</v>
      </c>
      <c r="BH54" s="35">
        <v>89.691932256000001</v>
      </c>
      <c r="BI54" s="35">
        <v>84465.74841361001</v>
      </c>
      <c r="BJ54" s="35">
        <v>8545.7516494890024</v>
      </c>
      <c r="BL54" s="38">
        <f t="shared" si="3"/>
        <v>2721367.6085509015</v>
      </c>
      <c r="BM54" s="35">
        <v>2095528.0650669979</v>
      </c>
      <c r="BN54" s="35">
        <v>118830.00049208403</v>
      </c>
      <c r="BO54" s="35">
        <v>430724</v>
      </c>
      <c r="BP54" s="35">
        <v>61250</v>
      </c>
      <c r="BQ54" s="35">
        <v>8269.851059564</v>
      </c>
      <c r="BR54" s="35">
        <v>89.691932256000001</v>
      </c>
      <c r="BS54" s="35">
        <v>6286</v>
      </c>
      <c r="BT54" s="35">
        <v>390</v>
      </c>
    </row>
    <row r="55" spans="1:72" x14ac:dyDescent="0.25">
      <c r="A55" s="31">
        <v>43039</v>
      </c>
      <c r="B55" s="38">
        <f t="shared" si="0"/>
        <v>5256888.0350980768</v>
      </c>
      <c r="C55" s="35">
        <v>54507.165260850001</v>
      </c>
      <c r="D55" s="35">
        <v>4815.4942908360008</v>
      </c>
      <c r="E55" s="35">
        <v>1998405.6837752168</v>
      </c>
      <c r="F55" s="35">
        <v>303776.85632667004</v>
      </c>
      <c r="G55" s="35">
        <v>921284.30759103352</v>
      </c>
      <c r="H55" s="35">
        <v>290694.53874257603</v>
      </c>
      <c r="I55" s="35">
        <v>3591.2377675349999</v>
      </c>
      <c r="J55" s="35">
        <v>0</v>
      </c>
      <c r="K55" s="35">
        <v>1444327.8796462235</v>
      </c>
      <c r="L55" s="35">
        <v>127984.86867472704</v>
      </c>
      <c r="M55" s="35">
        <v>29386.884752728001</v>
      </c>
      <c r="N55" s="36">
        <v>135.625</v>
      </c>
      <c r="O55" s="35">
        <v>17086.800622246003</v>
      </c>
      <c r="P55" s="35">
        <v>112.19666362500001</v>
      </c>
      <c r="Q55" s="35">
        <v>29460.459945751994</v>
      </c>
      <c r="R55" s="35">
        <v>8947.5273899410022</v>
      </c>
      <c r="S55" s="37">
        <v>17321.075864765</v>
      </c>
      <c r="T55" s="35">
        <v>0</v>
      </c>
      <c r="U55" s="35">
        <v>5024.1447729179999</v>
      </c>
      <c r="V55" s="35">
        <v>25.288010434000004</v>
      </c>
      <c r="W55" s="32"/>
      <c r="X55" s="38">
        <f t="shared" si="1"/>
        <v>5256888.0350980768</v>
      </c>
      <c r="Y55" s="35">
        <v>712902.38414110616</v>
      </c>
      <c r="Z55" s="35">
        <v>13089.225606463002</v>
      </c>
      <c r="AA55" s="35">
        <v>274006.92448931304</v>
      </c>
      <c r="AB55" s="35">
        <v>13604.736235029</v>
      </c>
      <c r="AC55" s="35">
        <v>418208.00228015007</v>
      </c>
      <c r="AD55" s="35">
        <v>27825.685181757999</v>
      </c>
      <c r="AE55" s="35">
        <v>372615.08831297804</v>
      </c>
      <c r="AF55" s="35">
        <v>29635.415233686999</v>
      </c>
      <c r="AG55" s="35">
        <v>331383.86373867898</v>
      </c>
      <c r="AH55" s="35">
        <v>34113.506007554992</v>
      </c>
      <c r="AI55" s="35">
        <v>443975.24733223696</v>
      </c>
      <c r="AJ55" s="35">
        <v>47513.535927858</v>
      </c>
      <c r="AK55" s="35">
        <v>1869024.7637463938</v>
      </c>
      <c r="AL55" s="35">
        <v>561489.6538424592</v>
      </c>
      <c r="AM55" s="46">
        <v>267.06385296699995</v>
      </c>
      <c r="AN55" s="46">
        <v>2.3887897280000003</v>
      </c>
      <c r="AO55" s="46">
        <v>384.01746542900003</v>
      </c>
      <c r="AP55" s="46">
        <v>5.0272276470000001</v>
      </c>
      <c r="AQ55" s="46">
        <v>1612.1024741199999</v>
      </c>
      <c r="AR55" s="46">
        <v>9.3584883790000006</v>
      </c>
      <c r="AS55" s="46">
        <v>2847.883501497</v>
      </c>
      <c r="AT55" s="46">
        <v>25.270487178000003</v>
      </c>
      <c r="AU55" s="46">
        <v>3261.8149984789998</v>
      </c>
      <c r="AV55" s="46">
        <v>45.143455192000005</v>
      </c>
      <c r="AW55" s="46">
        <v>5582.9664822600007</v>
      </c>
      <c r="AX55" s="46">
        <v>154.73117943900002</v>
      </c>
      <c r="AY55" s="46">
        <v>84323.517183657008</v>
      </c>
      <c r="AZ55" s="46">
        <v>8978.7174364370003</v>
      </c>
      <c r="BA55" s="1"/>
      <c r="BB55" s="38">
        <f t="shared" si="2"/>
        <v>5256888.0350980749</v>
      </c>
      <c r="BC55" s="35">
        <v>2109116.2629622263</v>
      </c>
      <c r="BD55" s="35">
        <v>118268.56826449205</v>
      </c>
      <c r="BE55" s="35">
        <v>2313000.0110786306</v>
      </c>
      <c r="BF55" s="35">
        <v>609003.18977031717</v>
      </c>
      <c r="BG55" s="35">
        <v>8372.8822924920005</v>
      </c>
      <c r="BH55" s="35">
        <v>87.188448124000004</v>
      </c>
      <c r="BI55" s="35">
        <v>89906.483665917025</v>
      </c>
      <c r="BJ55" s="35">
        <v>9133.4486158760028</v>
      </c>
      <c r="BL55" s="38">
        <f t="shared" si="3"/>
        <v>2733894.9019673346</v>
      </c>
      <c r="BM55" s="35">
        <v>2109116.2629622268</v>
      </c>
      <c r="BN55" s="35">
        <v>118268.56826449203</v>
      </c>
      <c r="BO55" s="35">
        <v>430626</v>
      </c>
      <c r="BP55" s="35">
        <v>60572</v>
      </c>
      <c r="BQ55" s="35">
        <v>8372.8822924920005</v>
      </c>
      <c r="BR55" s="35">
        <v>87.188448124000004</v>
      </c>
      <c r="BS55" s="35">
        <v>6468</v>
      </c>
      <c r="BT55" s="35">
        <v>384</v>
      </c>
    </row>
    <row r="56" spans="1:72" x14ac:dyDescent="0.25">
      <c r="A56" s="31">
        <v>43069</v>
      </c>
      <c r="B56" s="38">
        <f t="shared" si="0"/>
        <v>5279734.2440653602</v>
      </c>
      <c r="C56" s="35">
        <v>50441.883768592998</v>
      </c>
      <c r="D56" s="35">
        <v>8472.0001936470017</v>
      </c>
      <c r="E56" s="35">
        <v>2005285.169793447</v>
      </c>
      <c r="F56" s="35">
        <v>294289.62832358503</v>
      </c>
      <c r="G56" s="35">
        <v>920399.3688816363</v>
      </c>
      <c r="H56" s="35">
        <v>288461.88502105407</v>
      </c>
      <c r="I56" s="35">
        <v>3629.1483586830009</v>
      </c>
      <c r="J56" s="35">
        <v>0</v>
      </c>
      <c r="K56" s="35">
        <v>1482566.1756345683</v>
      </c>
      <c r="L56" s="35">
        <v>128565.74462247599</v>
      </c>
      <c r="M56" s="35">
        <v>22900.068888726</v>
      </c>
      <c r="N56" s="36">
        <v>162.31200000000001</v>
      </c>
      <c r="O56" s="35">
        <v>16689.186592433005</v>
      </c>
      <c r="P56" s="35">
        <v>179.53988982000001</v>
      </c>
      <c r="Q56" s="35">
        <v>27384.174717958995</v>
      </c>
      <c r="R56" s="35">
        <v>7896.0184670690005</v>
      </c>
      <c r="S56" s="37">
        <v>17319.112699746001</v>
      </c>
      <c r="T56" s="35">
        <v>0</v>
      </c>
      <c r="U56" s="35">
        <v>5068.3901247230015</v>
      </c>
      <c r="V56" s="35">
        <v>24.436087194000002</v>
      </c>
      <c r="W56" s="32"/>
      <c r="X56" s="38">
        <f t="shared" si="1"/>
        <v>5279734.2440653602</v>
      </c>
      <c r="Y56" s="35">
        <v>730215.69212336186</v>
      </c>
      <c r="Z56" s="35">
        <v>13117.494919520002</v>
      </c>
      <c r="AA56" s="35">
        <v>277883.34922655107</v>
      </c>
      <c r="AB56" s="35">
        <v>13607.872249309998</v>
      </c>
      <c r="AC56" s="35">
        <v>423375.81983572105</v>
      </c>
      <c r="AD56" s="35">
        <v>27558.554148365998</v>
      </c>
      <c r="AE56" s="35">
        <v>375536.52131624211</v>
      </c>
      <c r="AF56" s="35">
        <v>29053.120319230999</v>
      </c>
      <c r="AG56" s="35">
        <v>332994.21917594504</v>
      </c>
      <c r="AH56" s="35">
        <v>33818.548600587004</v>
      </c>
      <c r="AI56" s="35">
        <v>443570.49269447796</v>
      </c>
      <c r="AJ56" s="35">
        <v>46592.004748056002</v>
      </c>
      <c r="AK56" s="35">
        <v>1878745.6520646273</v>
      </c>
      <c r="AL56" s="35">
        <v>556041.66317569208</v>
      </c>
      <c r="AM56" s="46">
        <v>293.73124698599997</v>
      </c>
      <c r="AN56" s="46">
        <v>2.6491140170000005</v>
      </c>
      <c r="AO56" s="46">
        <v>370.35998218700001</v>
      </c>
      <c r="AP56" s="46">
        <v>5.5410196650000012</v>
      </c>
      <c r="AQ56" s="46">
        <v>1612.7595964939999</v>
      </c>
      <c r="AR56" s="46">
        <v>8.6641072260000005</v>
      </c>
      <c r="AS56" s="46">
        <v>2863.5623556169999</v>
      </c>
      <c r="AT56" s="46">
        <v>25.411438312000001</v>
      </c>
      <c r="AU56" s="46">
        <v>3293.7116650630005</v>
      </c>
      <c r="AV56" s="46">
        <v>46.583664794000001</v>
      </c>
      <c r="AW56" s="46">
        <v>5646.0939446540006</v>
      </c>
      <c r="AX56" s="46">
        <v>144.13874492100001</v>
      </c>
      <c r="AY56" s="46">
        <v>75280.714232586004</v>
      </c>
      <c r="AZ56" s="46">
        <v>8029.3183551480006</v>
      </c>
      <c r="BA56" s="1"/>
      <c r="BB56" s="38">
        <f t="shared" si="2"/>
        <v>5279734.2440653592</v>
      </c>
      <c r="BC56" s="35">
        <v>2140005.6016778215</v>
      </c>
      <c r="BD56" s="35">
        <v>117155.59023701402</v>
      </c>
      <c r="BE56" s="35">
        <v>2322316.1447591051</v>
      </c>
      <c r="BF56" s="35">
        <v>602633.66792374814</v>
      </c>
      <c r="BG56" s="35">
        <v>8434.1248463470001</v>
      </c>
      <c r="BH56" s="35">
        <v>88.84934401400001</v>
      </c>
      <c r="BI56" s="35">
        <v>80926.808177240004</v>
      </c>
      <c r="BJ56" s="35">
        <v>8173.4571000689994</v>
      </c>
      <c r="BL56" s="38">
        <f t="shared" si="3"/>
        <v>2764232.1661051973</v>
      </c>
      <c r="BM56" s="35">
        <v>2140005.6016778219</v>
      </c>
      <c r="BN56" s="35">
        <v>117155.59023701405</v>
      </c>
      <c r="BO56" s="35">
        <v>431396</v>
      </c>
      <c r="BP56" s="35">
        <v>60352</v>
      </c>
      <c r="BQ56" s="35">
        <v>8434.1248463470001</v>
      </c>
      <c r="BR56" s="35">
        <v>88.84934401400001</v>
      </c>
      <c r="BS56" s="35">
        <v>6414</v>
      </c>
      <c r="BT56" s="35">
        <v>386</v>
      </c>
    </row>
    <row r="57" spans="1:72" x14ac:dyDescent="0.25">
      <c r="A57" s="31">
        <v>43100</v>
      </c>
      <c r="B57" s="38">
        <f t="shared" si="0"/>
        <v>5363316.3145931344</v>
      </c>
      <c r="C57" s="35">
        <v>68279.378398096014</v>
      </c>
      <c r="D57" s="35">
        <v>13475.257914558</v>
      </c>
      <c r="E57" s="35">
        <v>1963398.3765049605</v>
      </c>
      <c r="F57" s="35">
        <v>301789.84744087199</v>
      </c>
      <c r="G57" s="35">
        <v>932074.74184350239</v>
      </c>
      <c r="H57" s="35">
        <v>292709.88945420895</v>
      </c>
      <c r="I57" s="35">
        <v>3628.2657538880003</v>
      </c>
      <c r="J57" s="35">
        <v>0</v>
      </c>
      <c r="K57" s="35">
        <v>1573462.3361791293</v>
      </c>
      <c r="L57" s="35">
        <v>125664.43088344301</v>
      </c>
      <c r="M57" s="35">
        <v>10237.732743896</v>
      </c>
      <c r="N57" s="36">
        <v>162.81</v>
      </c>
      <c r="O57" s="35">
        <v>16562.145938818005</v>
      </c>
      <c r="P57" s="35">
        <v>92.242096453000016</v>
      </c>
      <c r="Q57" s="35">
        <v>30433.758790330987</v>
      </c>
      <c r="R57" s="35">
        <v>9783.9134708359998</v>
      </c>
      <c r="S57" s="37">
        <v>16675.502890128002</v>
      </c>
      <c r="T57" s="35">
        <v>0</v>
      </c>
      <c r="U57" s="35">
        <v>4849.4455707730031</v>
      </c>
      <c r="V57" s="35">
        <v>36.238719242000002</v>
      </c>
      <c r="W57" s="32"/>
      <c r="X57" s="38">
        <f t="shared" si="1"/>
        <v>5363316.3145931354</v>
      </c>
      <c r="Y57" s="35">
        <v>756945.05943193799</v>
      </c>
      <c r="Z57" s="35">
        <v>13162.991020576001</v>
      </c>
      <c r="AA57" s="35">
        <v>291451.22594633902</v>
      </c>
      <c r="AB57" s="35">
        <v>13353.017948954001</v>
      </c>
      <c r="AC57" s="35">
        <v>439449.507602381</v>
      </c>
      <c r="AD57" s="35">
        <v>27091.516202423001</v>
      </c>
      <c r="AE57" s="35">
        <v>393437.31140460109</v>
      </c>
      <c r="AF57" s="35">
        <v>28452.081560438004</v>
      </c>
      <c r="AG57" s="35">
        <v>340622.37656510196</v>
      </c>
      <c r="AH57" s="35">
        <v>33188.008046228999</v>
      </c>
      <c r="AI57" s="35">
        <v>456541.46289465693</v>
      </c>
      <c r="AJ57" s="35">
        <v>45840.958605414009</v>
      </c>
      <c r="AK57" s="35">
        <v>1862396.154834558</v>
      </c>
      <c r="AL57" s="35">
        <v>572550.85230904806</v>
      </c>
      <c r="AM57" s="46">
        <v>267.74668417200002</v>
      </c>
      <c r="AN57" s="46">
        <v>2.4704783670000006</v>
      </c>
      <c r="AO57" s="46">
        <v>359.56269200200001</v>
      </c>
      <c r="AP57" s="46">
        <v>4.652354686999999</v>
      </c>
      <c r="AQ57" s="46">
        <v>1571.6222526289998</v>
      </c>
      <c r="AR57" s="46">
        <v>10.688367164000001</v>
      </c>
      <c r="AS57" s="46">
        <v>2894.4269277830003</v>
      </c>
      <c r="AT57" s="46">
        <v>23.283516073000001</v>
      </c>
      <c r="AU57" s="46">
        <v>3348.9553043040005</v>
      </c>
      <c r="AV57" s="46">
        <v>53.586884692000005</v>
      </c>
      <c r="AW57" s="46">
        <v>5605.236242945999</v>
      </c>
      <c r="AX57" s="46">
        <v>126.656341732</v>
      </c>
      <c r="AY57" s="46">
        <v>64711.035830110006</v>
      </c>
      <c r="AZ57" s="46">
        <v>9853.866343816002</v>
      </c>
      <c r="BA57" s="1"/>
      <c r="BB57" s="38">
        <f t="shared" si="2"/>
        <v>5363316.3145931354</v>
      </c>
      <c r="BC57" s="35">
        <v>2221905.4809503602</v>
      </c>
      <c r="BD57" s="35">
        <v>115247.61477862007</v>
      </c>
      <c r="BE57" s="35">
        <v>2318937.6177292154</v>
      </c>
      <c r="BF57" s="35">
        <v>618391.81091446208</v>
      </c>
      <c r="BG57" s="35">
        <v>8442.3138608900008</v>
      </c>
      <c r="BH57" s="35">
        <v>94.681600982999996</v>
      </c>
      <c r="BI57" s="35">
        <v>70316.272073055996</v>
      </c>
      <c r="BJ57" s="35">
        <v>9980.5226855480014</v>
      </c>
      <c r="BL57" s="38">
        <f t="shared" si="3"/>
        <v>2857678.0911908541</v>
      </c>
      <c r="BM57" s="35">
        <v>2221905.4809503611</v>
      </c>
      <c r="BN57" s="35">
        <v>115247.61477862005</v>
      </c>
      <c r="BO57" s="35">
        <v>445650</v>
      </c>
      <c r="BP57" s="35">
        <v>59614</v>
      </c>
      <c r="BQ57" s="35">
        <v>8442.3138608900008</v>
      </c>
      <c r="BR57" s="35">
        <v>94.68160098300001</v>
      </c>
      <c r="BS57" s="35">
        <v>6342</v>
      </c>
      <c r="BT57" s="35">
        <v>382</v>
      </c>
    </row>
    <row r="58" spans="1:72" x14ac:dyDescent="0.25">
      <c r="A58" s="31">
        <v>43131</v>
      </c>
      <c r="B58" s="38">
        <f t="shared" si="0"/>
        <v>5314298.240191713</v>
      </c>
      <c r="C58" s="35">
        <v>41423.529767250009</v>
      </c>
      <c r="D58" s="35">
        <v>4897.1387969920015</v>
      </c>
      <c r="E58" s="35">
        <v>1997288.5256537739</v>
      </c>
      <c r="F58" s="35">
        <v>298996.12642120791</v>
      </c>
      <c r="G58" s="35">
        <v>922957.55347879895</v>
      </c>
      <c r="H58" s="35">
        <v>295741.45401782903</v>
      </c>
      <c r="I58" s="35">
        <v>3631.3902232810001</v>
      </c>
      <c r="J58" s="35">
        <v>0</v>
      </c>
      <c r="K58" s="35">
        <v>1525314.2475101638</v>
      </c>
      <c r="L58" s="35">
        <v>124899.15042036602</v>
      </c>
      <c r="M58" s="35">
        <v>12593.373456799</v>
      </c>
      <c r="N58" s="36" t="s">
        <v>20</v>
      </c>
      <c r="O58" s="35">
        <v>15636.636626486999</v>
      </c>
      <c r="P58" s="35">
        <v>57.248882450000004</v>
      </c>
      <c r="Q58" s="35">
        <v>35849.660757200007</v>
      </c>
      <c r="R58" s="35">
        <v>13032.584422192</v>
      </c>
      <c r="S58" s="37">
        <v>16945.374591018001</v>
      </c>
      <c r="T58" s="35">
        <v>0</v>
      </c>
      <c r="U58" s="35">
        <v>5000.7808176079998</v>
      </c>
      <c r="V58" s="35">
        <v>33.464348297000001</v>
      </c>
      <c r="W58" s="32"/>
      <c r="X58" s="38">
        <f t="shared" si="1"/>
        <v>5314298.240191713</v>
      </c>
      <c r="Y58" s="35">
        <v>737252.39396518806</v>
      </c>
      <c r="Z58" s="35">
        <v>12961.409035667</v>
      </c>
      <c r="AA58" s="35">
        <v>287191.43336689909</v>
      </c>
      <c r="AB58" s="35">
        <v>13331.557501225003</v>
      </c>
      <c r="AC58" s="35">
        <v>436292.54752394109</v>
      </c>
      <c r="AD58" s="35">
        <v>27286.934106749999</v>
      </c>
      <c r="AE58" s="35">
        <v>387046.68478774693</v>
      </c>
      <c r="AF58" s="35">
        <v>28611.324585075003</v>
      </c>
      <c r="AG58" s="35">
        <v>336976.72885207797</v>
      </c>
      <c r="AH58" s="35">
        <v>33259.065213678012</v>
      </c>
      <c r="AI58" s="35">
        <v>447836.70373228204</v>
      </c>
      <c r="AJ58" s="35">
        <v>46383.283146912006</v>
      </c>
      <c r="AK58" s="35">
        <v>1858018.754405132</v>
      </c>
      <c r="AL58" s="35">
        <v>562700.29606708803</v>
      </c>
      <c r="AM58" s="46">
        <v>266.50130825100001</v>
      </c>
      <c r="AN58" s="46">
        <v>2.4166041229999999</v>
      </c>
      <c r="AO58" s="46">
        <v>359.64523303999994</v>
      </c>
      <c r="AP58" s="46">
        <v>4.250486306</v>
      </c>
      <c r="AQ58" s="46">
        <v>1616.1488739580002</v>
      </c>
      <c r="AR58" s="46">
        <v>12.371203861</v>
      </c>
      <c r="AS58" s="46">
        <v>3044.9140655629999</v>
      </c>
      <c r="AT58" s="46">
        <v>29.005389117</v>
      </c>
      <c r="AU58" s="46">
        <v>3461.7193621200004</v>
      </c>
      <c r="AV58" s="46">
        <v>44.732161371000004</v>
      </c>
      <c r="AW58" s="46">
        <v>5738.4770160660009</v>
      </c>
      <c r="AX58" s="46">
        <v>129.624026555</v>
      </c>
      <c r="AY58" s="46">
        <v>71538.420390114014</v>
      </c>
      <c r="AZ58" s="46">
        <v>12900.897781606</v>
      </c>
      <c r="BA58" s="1"/>
      <c r="BB58" s="38">
        <f t="shared" si="2"/>
        <v>5314298.2401917148</v>
      </c>
      <c r="BC58" s="35">
        <v>2184759.7884958535</v>
      </c>
      <c r="BD58" s="35">
        <v>115450.29044239501</v>
      </c>
      <c r="BE58" s="35">
        <v>2305855.4581374144</v>
      </c>
      <c r="BF58" s="35">
        <v>609083.57921400014</v>
      </c>
      <c r="BG58" s="35">
        <v>8748.928842932004</v>
      </c>
      <c r="BH58" s="35">
        <v>92.775844777999993</v>
      </c>
      <c r="BI58" s="35">
        <v>77276.897406179996</v>
      </c>
      <c r="BJ58" s="35">
        <v>13030.521808161</v>
      </c>
      <c r="BL58" s="38">
        <f t="shared" si="3"/>
        <v>2811853.7836259585</v>
      </c>
      <c r="BM58" s="35">
        <v>2184759.7884958535</v>
      </c>
      <c r="BN58" s="35">
        <v>115450.29044239502</v>
      </c>
      <c r="BO58" s="35">
        <v>436022</v>
      </c>
      <c r="BP58" s="35">
        <v>60084</v>
      </c>
      <c r="BQ58" s="35">
        <v>8748.9288429320004</v>
      </c>
      <c r="BR58" s="35">
        <v>92.775844778000007</v>
      </c>
      <c r="BS58" s="35">
        <v>6322</v>
      </c>
      <c r="BT58" s="35">
        <v>374</v>
      </c>
    </row>
    <row r="59" spans="1:72" x14ac:dyDescent="0.25">
      <c r="A59" s="31">
        <v>43159</v>
      </c>
      <c r="B59" s="38">
        <f t="shared" si="0"/>
        <v>5334452.2714529634</v>
      </c>
      <c r="C59" s="35">
        <v>45723.265342842999</v>
      </c>
      <c r="D59" s="35">
        <v>6332.6605363250028</v>
      </c>
      <c r="E59" s="35">
        <v>1994219.0057197921</v>
      </c>
      <c r="F59" s="35">
        <v>300105.49708089599</v>
      </c>
      <c r="G59" s="35">
        <v>949044.86638542637</v>
      </c>
      <c r="H59" s="35">
        <v>293083.45797426993</v>
      </c>
      <c r="I59" s="35">
        <v>3839.3531102910001</v>
      </c>
      <c r="J59" s="35">
        <v>0</v>
      </c>
      <c r="K59" s="35">
        <v>1525176.6592073934</v>
      </c>
      <c r="L59" s="35">
        <v>121718.59359389098</v>
      </c>
      <c r="M59" s="35">
        <v>11527.968982654002</v>
      </c>
      <c r="N59" s="36" t="s">
        <v>20</v>
      </c>
      <c r="O59" s="35">
        <v>15872.915135587999</v>
      </c>
      <c r="P59" s="35">
        <v>83.376185032999999</v>
      </c>
      <c r="Q59" s="35">
        <v>33621.326005404997</v>
      </c>
      <c r="R59" s="35">
        <v>13684.145237705001</v>
      </c>
      <c r="S59" s="37">
        <v>15580.672488545</v>
      </c>
      <c r="T59" s="35">
        <v>0</v>
      </c>
      <c r="U59" s="35">
        <v>4797.3248434699999</v>
      </c>
      <c r="V59" s="35">
        <v>41.183623437000008</v>
      </c>
      <c r="W59" s="32"/>
      <c r="X59" s="38">
        <f t="shared" si="1"/>
        <v>5334452.2714529615</v>
      </c>
      <c r="Y59" s="35">
        <v>741268.72755113477</v>
      </c>
      <c r="Z59" s="35">
        <v>13137.346676916999</v>
      </c>
      <c r="AA59" s="35">
        <v>287784.64400334901</v>
      </c>
      <c r="AB59" s="35">
        <v>13420.386294486001</v>
      </c>
      <c r="AC59" s="35">
        <v>436239.64787598612</v>
      </c>
      <c r="AD59" s="35">
        <v>27115.952596670002</v>
      </c>
      <c r="AE59" s="35">
        <v>385866.37590785505</v>
      </c>
      <c r="AF59" s="35">
        <v>28368.842484508001</v>
      </c>
      <c r="AG59" s="35">
        <v>334676.46456735791</v>
      </c>
      <c r="AH59" s="35">
        <v>33003.806855432995</v>
      </c>
      <c r="AI59" s="35">
        <v>447244.46011328907</v>
      </c>
      <c r="AJ59" s="35">
        <v>45583.619652552014</v>
      </c>
      <c r="AK59" s="35">
        <v>1884922.829746773</v>
      </c>
      <c r="AL59" s="35">
        <v>560610.25462481612</v>
      </c>
      <c r="AM59" s="46">
        <v>270.47045992899996</v>
      </c>
      <c r="AN59" s="46">
        <v>2.5884614199999998</v>
      </c>
      <c r="AO59" s="46">
        <v>359.17687331000002</v>
      </c>
      <c r="AP59" s="46">
        <v>4.2324888250000008</v>
      </c>
      <c r="AQ59" s="46">
        <v>1610.137682409</v>
      </c>
      <c r="AR59" s="46">
        <v>13.223769517000001</v>
      </c>
      <c r="AS59" s="46">
        <v>3022.5950698899996</v>
      </c>
      <c r="AT59" s="46">
        <v>24.284089055999999</v>
      </c>
      <c r="AU59" s="46">
        <v>3444.1671695959994</v>
      </c>
      <c r="AV59" s="46">
        <v>46.557497252000005</v>
      </c>
      <c r="AW59" s="46">
        <v>5818.1843960540009</v>
      </c>
      <c r="AX59" s="46">
        <v>124.16193721300002</v>
      </c>
      <c r="AY59" s="46">
        <v>66875.475804474001</v>
      </c>
      <c r="AZ59" s="46">
        <v>13593.656802892001</v>
      </c>
      <c r="BA59" s="1"/>
      <c r="BB59" s="38">
        <f t="shared" si="2"/>
        <v>5334452.2714529661</v>
      </c>
      <c r="BC59" s="35">
        <v>2185835.8599056839</v>
      </c>
      <c r="BD59" s="35">
        <v>115046.33490801402</v>
      </c>
      <c r="BE59" s="35">
        <v>2332167.2898600623</v>
      </c>
      <c r="BF59" s="35">
        <v>606193.87427736796</v>
      </c>
      <c r="BG59" s="35">
        <v>8706.5472551340026</v>
      </c>
      <c r="BH59" s="35">
        <v>90.886306070000018</v>
      </c>
      <c r="BI59" s="35">
        <v>72693.660200528</v>
      </c>
      <c r="BJ59" s="35">
        <v>13717.818740105002</v>
      </c>
      <c r="BL59" s="38">
        <f t="shared" si="3"/>
        <v>2810775.6283749016</v>
      </c>
      <c r="BM59" s="35">
        <v>2185835.8599056834</v>
      </c>
      <c r="BN59" s="35">
        <v>115046.33490801402</v>
      </c>
      <c r="BO59" s="35">
        <v>435800</v>
      </c>
      <c r="BP59" s="35">
        <v>58720</v>
      </c>
      <c r="BQ59" s="35">
        <v>8706.5472551340008</v>
      </c>
      <c r="BR59" s="35">
        <v>90.886306070000003</v>
      </c>
      <c r="BS59" s="35">
        <v>6208</v>
      </c>
      <c r="BT59" s="35">
        <v>368</v>
      </c>
    </row>
    <row r="60" spans="1:72" x14ac:dyDescent="0.25">
      <c r="A60" s="31">
        <v>43190</v>
      </c>
      <c r="B60" s="38">
        <f t="shared" si="0"/>
        <v>5381240.3444756214</v>
      </c>
      <c r="C60" s="35">
        <v>61773.891199571</v>
      </c>
      <c r="D60" s="35">
        <v>8105.6226695340001</v>
      </c>
      <c r="E60" s="35">
        <v>2033880.4496547012</v>
      </c>
      <c r="F60" s="35">
        <v>305700.82330863702</v>
      </c>
      <c r="G60" s="35">
        <v>940384.092877166</v>
      </c>
      <c r="H60" s="35">
        <v>286818.90590333816</v>
      </c>
      <c r="I60" s="35">
        <v>2802.8133285130007</v>
      </c>
      <c r="J60" s="35">
        <v>0</v>
      </c>
      <c r="K60" s="35">
        <v>1517999.6754477941</v>
      </c>
      <c r="L60" s="35">
        <v>123237.191815593</v>
      </c>
      <c r="M60" s="35">
        <v>17001.711288022001</v>
      </c>
      <c r="N60" s="36" t="s">
        <v>20</v>
      </c>
      <c r="O60" s="35">
        <v>16689.339356965</v>
      </c>
      <c r="P60" s="35">
        <v>80.759168420000009</v>
      </c>
      <c r="Q60" s="35">
        <v>34580.062079927011</v>
      </c>
      <c r="R60" s="35">
        <v>13116.255779092997</v>
      </c>
      <c r="S60" s="37">
        <v>14270.377320676002</v>
      </c>
      <c r="T60" s="35">
        <v>0</v>
      </c>
      <c r="U60" s="35">
        <v>4740.4258464230006</v>
      </c>
      <c r="V60" s="35">
        <v>57.947431248000001</v>
      </c>
      <c r="W60" s="32"/>
      <c r="X60" s="38">
        <f t="shared" si="1"/>
        <v>5381240.3444756204</v>
      </c>
      <c r="Y60" s="35">
        <v>740469.78576696792</v>
      </c>
      <c r="Z60" s="35">
        <v>13282.589993417001</v>
      </c>
      <c r="AA60" s="35">
        <v>289085.46146990301</v>
      </c>
      <c r="AB60" s="35">
        <v>13404.077111663</v>
      </c>
      <c r="AC60" s="35">
        <v>437639.01193129213</v>
      </c>
      <c r="AD60" s="35">
        <v>27096.416942893</v>
      </c>
      <c r="AE60" s="35">
        <v>384570.47306042211</v>
      </c>
      <c r="AF60" s="35">
        <v>28298.247024209999</v>
      </c>
      <c r="AG60" s="35">
        <v>331812.78309328004</v>
      </c>
      <c r="AH60" s="35">
        <v>32771.787144648006</v>
      </c>
      <c r="AI60" s="35">
        <v>444333.58537512092</v>
      </c>
      <c r="AJ60" s="35">
        <v>45701.068867931004</v>
      </c>
      <c r="AK60" s="35">
        <v>1928929.8218107591</v>
      </c>
      <c r="AL60" s="35">
        <v>563308.3566123402</v>
      </c>
      <c r="AM60" s="46">
        <v>264.00350192100001</v>
      </c>
      <c r="AN60" s="46">
        <v>2.7238047439999997</v>
      </c>
      <c r="AO60" s="46">
        <v>363.35157362300009</v>
      </c>
      <c r="AP60" s="46">
        <v>3.7874149450000001</v>
      </c>
      <c r="AQ60" s="46">
        <v>1539.6189904200005</v>
      </c>
      <c r="AR60" s="46">
        <v>13.493987769000002</v>
      </c>
      <c r="AS60" s="46">
        <v>2935.1310678979994</v>
      </c>
      <c r="AT60" s="46">
        <v>25.519436875</v>
      </c>
      <c r="AU60" s="46">
        <v>3409.3349328240001</v>
      </c>
      <c r="AV60" s="46">
        <v>47.096513147000003</v>
      </c>
      <c r="AW60" s="46">
        <v>5710.7801163549993</v>
      </c>
      <c r="AX60" s="46">
        <v>100.42490399100002</v>
      </c>
      <c r="AY60" s="46">
        <v>73059.695708971994</v>
      </c>
      <c r="AZ60" s="46">
        <v>13061.916317290001</v>
      </c>
      <c r="BA60" s="1"/>
      <c r="BB60" s="38">
        <f t="shared" si="2"/>
        <v>5381240.3444756214</v>
      </c>
      <c r="BC60" s="35">
        <v>2183577.5153218638</v>
      </c>
      <c r="BD60" s="35">
        <v>114853.11821683102</v>
      </c>
      <c r="BE60" s="35">
        <v>2373263.40718588</v>
      </c>
      <c r="BF60" s="35">
        <v>609009.42548027111</v>
      </c>
      <c r="BG60" s="35">
        <v>8511.440066686002</v>
      </c>
      <c r="BH60" s="35">
        <v>92.621157480000022</v>
      </c>
      <c r="BI60" s="35">
        <v>78770.475825326997</v>
      </c>
      <c r="BJ60" s="35">
        <v>13162.341221280998</v>
      </c>
      <c r="BL60" s="38">
        <f t="shared" si="3"/>
        <v>2806444.6947628609</v>
      </c>
      <c r="BM60" s="35">
        <v>2183577.5153218638</v>
      </c>
      <c r="BN60" s="35">
        <v>114853.118216831</v>
      </c>
      <c r="BO60" s="35">
        <v>433512</v>
      </c>
      <c r="BP60" s="35">
        <v>59148</v>
      </c>
      <c r="BQ60" s="35">
        <v>8511.4400666860001</v>
      </c>
      <c r="BR60" s="35">
        <v>92.621157480000008</v>
      </c>
      <c r="BS60" s="35">
        <v>6386</v>
      </c>
      <c r="BT60" s="35">
        <v>364</v>
      </c>
    </row>
    <row r="61" spans="1:72" x14ac:dyDescent="0.25">
      <c r="A61" s="31">
        <v>43220</v>
      </c>
      <c r="B61" s="38">
        <f t="shared" si="0"/>
        <v>5397793.3654123023</v>
      </c>
      <c r="C61" s="35">
        <v>48557.148403268999</v>
      </c>
      <c r="D61" s="35">
        <v>5681.6255180810012</v>
      </c>
      <c r="E61" s="35">
        <v>2049186.2436822639</v>
      </c>
      <c r="F61" s="35">
        <v>302919.04790066706</v>
      </c>
      <c r="G61" s="35">
        <v>965423.9485284636</v>
      </c>
      <c r="H61" s="35">
        <v>287586.81732398906</v>
      </c>
      <c r="I61" s="35">
        <v>2819.7412869079999</v>
      </c>
      <c r="J61" s="35">
        <v>0</v>
      </c>
      <c r="K61" s="35">
        <v>1511417.2467623253</v>
      </c>
      <c r="L61" s="35">
        <v>123669.70412402606</v>
      </c>
      <c r="M61" s="35">
        <v>17433.240741427999</v>
      </c>
      <c r="N61" s="36">
        <v>139.125</v>
      </c>
      <c r="O61" s="35">
        <v>14926.866997586996</v>
      </c>
      <c r="P61" s="35">
        <v>42.659437133000004</v>
      </c>
      <c r="Q61" s="35">
        <v>35198.478381840992</v>
      </c>
      <c r="R61" s="35">
        <v>12554.775336004002</v>
      </c>
      <c r="S61" s="37">
        <v>15667.447985428002</v>
      </c>
      <c r="T61" s="35">
        <v>0</v>
      </c>
      <c r="U61" s="35">
        <v>4518.135421801001</v>
      </c>
      <c r="V61" s="35">
        <v>51.112581087000009</v>
      </c>
      <c r="W61" s="32"/>
      <c r="X61" s="38">
        <f t="shared" si="1"/>
        <v>5397793.3654123051</v>
      </c>
      <c r="Y61" s="35">
        <v>746389.40260115289</v>
      </c>
      <c r="Z61" s="35">
        <v>13859.401195937004</v>
      </c>
      <c r="AA61" s="35">
        <v>289111.0906686681</v>
      </c>
      <c r="AB61" s="35">
        <v>13499.634710855002</v>
      </c>
      <c r="AC61" s="35">
        <v>439704.21437915915</v>
      </c>
      <c r="AD61" s="35">
        <v>27279.490152308001</v>
      </c>
      <c r="AE61" s="35">
        <v>385876.15230341902</v>
      </c>
      <c r="AF61" s="35">
        <v>28412.866208980995</v>
      </c>
      <c r="AG61" s="35">
        <v>331528.17546762608</v>
      </c>
      <c r="AH61" s="35">
        <v>32962.830762942009</v>
      </c>
      <c r="AI61" s="35">
        <v>444481.61883345211</v>
      </c>
      <c r="AJ61" s="35">
        <v>45098.516949010009</v>
      </c>
      <c r="AK61" s="35">
        <v>1940313.6744097536</v>
      </c>
      <c r="AL61" s="35">
        <v>558744.45488673006</v>
      </c>
      <c r="AM61" s="46">
        <v>269.32632018499999</v>
      </c>
      <c r="AN61" s="46">
        <v>2.5095627389999997</v>
      </c>
      <c r="AO61" s="46">
        <v>364.20600618500004</v>
      </c>
      <c r="AP61" s="46">
        <v>4.3315624059999998</v>
      </c>
      <c r="AQ61" s="46">
        <v>1533.3703032769999</v>
      </c>
      <c r="AR61" s="46">
        <v>10.859074494000001</v>
      </c>
      <c r="AS61" s="46">
        <v>2851.5448752370007</v>
      </c>
      <c r="AT61" s="46">
        <v>21.615237645000001</v>
      </c>
      <c r="AU61" s="46">
        <v>3378.9442764520004</v>
      </c>
      <c r="AV61" s="46">
        <v>58.977580022000005</v>
      </c>
      <c r="AW61" s="46">
        <v>5529.4355385360004</v>
      </c>
      <c r="AX61" s="46">
        <v>114.26597215100003</v>
      </c>
      <c r="AY61" s="46">
        <v>73817.342208212998</v>
      </c>
      <c r="AZ61" s="46">
        <v>12575.113364767001</v>
      </c>
      <c r="BA61" s="1"/>
      <c r="BB61" s="38">
        <f t="shared" si="2"/>
        <v>5397793.3654123042</v>
      </c>
      <c r="BC61" s="35">
        <v>2192609.0354200266</v>
      </c>
      <c r="BD61" s="35">
        <v>116014.22303102296</v>
      </c>
      <c r="BE61" s="35">
        <v>2384795.2932432061</v>
      </c>
      <c r="BF61" s="35">
        <v>603842.97183574003</v>
      </c>
      <c r="BG61" s="35">
        <v>8397.3917813360003</v>
      </c>
      <c r="BH61" s="35">
        <v>98.29301730600001</v>
      </c>
      <c r="BI61" s="35">
        <v>79346.777746749023</v>
      </c>
      <c r="BJ61" s="35">
        <v>12689.379336918</v>
      </c>
      <c r="BL61" s="38">
        <f t="shared" si="3"/>
        <v>2814828.9432496917</v>
      </c>
      <c r="BM61" s="35">
        <v>2192609.0354200266</v>
      </c>
      <c r="BN61" s="35">
        <v>116014.22303102298</v>
      </c>
      <c r="BO61" s="35">
        <v>432940</v>
      </c>
      <c r="BP61" s="35">
        <v>58274</v>
      </c>
      <c r="BQ61" s="35">
        <v>8397.3917813360003</v>
      </c>
      <c r="BR61" s="35">
        <v>98.29301730600001</v>
      </c>
      <c r="BS61" s="35">
        <v>6126</v>
      </c>
      <c r="BT61" s="35">
        <v>370</v>
      </c>
    </row>
    <row r="62" spans="1:72" x14ac:dyDescent="0.25">
      <c r="A62" s="31">
        <v>43251</v>
      </c>
      <c r="B62" s="38">
        <f t="shared" si="0"/>
        <v>5415003.6354630673</v>
      </c>
      <c r="C62" s="35">
        <v>47057.445110166009</v>
      </c>
      <c r="D62" s="35">
        <v>7920.3656379790009</v>
      </c>
      <c r="E62" s="35">
        <v>2001804.0066428022</v>
      </c>
      <c r="F62" s="35">
        <v>297276.77576708701</v>
      </c>
      <c r="G62" s="35">
        <v>979959.999412623</v>
      </c>
      <c r="H62" s="35">
        <v>298113.03910546703</v>
      </c>
      <c r="I62" s="35">
        <v>2789.4327658300003</v>
      </c>
      <c r="J62" s="35">
        <v>0</v>
      </c>
      <c r="K62" s="35">
        <v>1550981.5382962881</v>
      </c>
      <c r="L62" s="35">
        <v>124094.522580472</v>
      </c>
      <c r="M62" s="35">
        <v>15401.720517173</v>
      </c>
      <c r="N62" s="36">
        <v>486.29</v>
      </c>
      <c r="O62" s="35">
        <v>13996.783509664998</v>
      </c>
      <c r="P62" s="35">
        <v>70.390711196999987</v>
      </c>
      <c r="Q62" s="35">
        <v>43395.981339258004</v>
      </c>
      <c r="R62" s="35">
        <v>12679.230506684002</v>
      </c>
      <c r="S62" s="37">
        <v>15164.662347739002</v>
      </c>
      <c r="T62" s="35">
        <v>0</v>
      </c>
      <c r="U62" s="35">
        <v>3771.2719913279998</v>
      </c>
      <c r="V62" s="35">
        <v>40.179221310000003</v>
      </c>
      <c r="W62" s="32"/>
      <c r="X62" s="38">
        <f t="shared" si="1"/>
        <v>5415003.6354630683</v>
      </c>
      <c r="Y62" s="35">
        <v>775952.81650396204</v>
      </c>
      <c r="Z62" s="35">
        <v>14962.231705029</v>
      </c>
      <c r="AA62" s="35">
        <v>293371.02144927601</v>
      </c>
      <c r="AB62" s="35">
        <v>13501.366651601002</v>
      </c>
      <c r="AC62" s="35">
        <v>446133.53491340112</v>
      </c>
      <c r="AD62" s="35">
        <v>27359.713592537006</v>
      </c>
      <c r="AE62" s="35">
        <v>389337.06988725503</v>
      </c>
      <c r="AF62" s="35">
        <v>28567.047589574009</v>
      </c>
      <c r="AG62" s="35">
        <v>333844.82857320603</v>
      </c>
      <c r="AH62" s="35">
        <v>32886.458876085992</v>
      </c>
      <c r="AI62" s="35">
        <v>443270.99613954901</v>
      </c>
      <c r="AJ62" s="35">
        <v>45896.988677988003</v>
      </c>
      <c r="AK62" s="35">
        <v>1900682.1547610601</v>
      </c>
      <c r="AL62" s="35">
        <v>564230.89599819016</v>
      </c>
      <c r="AM62" s="46">
        <v>268.74819479900009</v>
      </c>
      <c r="AN62" s="46">
        <v>2.9674407140000003</v>
      </c>
      <c r="AO62" s="46">
        <v>371.17302896300004</v>
      </c>
      <c r="AP62" s="46">
        <v>3.9803627750000001</v>
      </c>
      <c r="AQ62" s="46">
        <v>1482.2424526390002</v>
      </c>
      <c r="AR62" s="46">
        <v>10.410404785999999</v>
      </c>
      <c r="AS62" s="46">
        <v>2639.3647594090003</v>
      </c>
      <c r="AT62" s="46">
        <v>26.982382896000008</v>
      </c>
      <c r="AU62" s="46">
        <v>3064.5777178969997</v>
      </c>
      <c r="AV62" s="46">
        <v>30.678268287000002</v>
      </c>
      <c r="AW62" s="46">
        <v>4918.9473371670001</v>
      </c>
      <c r="AX62" s="46">
        <v>157.438143569</v>
      </c>
      <c r="AY62" s="46">
        <v>78985.366214288981</v>
      </c>
      <c r="AZ62" s="46">
        <v>13043.633436164</v>
      </c>
      <c r="BA62" s="1"/>
      <c r="BB62" s="38">
        <f t="shared" si="2"/>
        <v>5415003.6354630683</v>
      </c>
      <c r="BC62" s="35">
        <v>2238639.2713271002</v>
      </c>
      <c r="BD62" s="35">
        <v>117276.81841482707</v>
      </c>
      <c r="BE62" s="35">
        <v>2343953.1509006089</v>
      </c>
      <c r="BF62" s="35">
        <v>610127.88467617822</v>
      </c>
      <c r="BG62" s="35">
        <v>7826.1061537070018</v>
      </c>
      <c r="BH62" s="35">
        <v>75.018859457999994</v>
      </c>
      <c r="BI62" s="35">
        <v>83904.313551455984</v>
      </c>
      <c r="BJ62" s="35">
        <v>13201.071579733001</v>
      </c>
      <c r="BL62" s="38">
        <f t="shared" si="3"/>
        <v>2859515.2147550923</v>
      </c>
      <c r="BM62" s="35">
        <v>2238639.2713271002</v>
      </c>
      <c r="BN62" s="35">
        <v>117276.81841482705</v>
      </c>
      <c r="BO62" s="35">
        <v>430454</v>
      </c>
      <c r="BP62" s="35">
        <v>59340</v>
      </c>
      <c r="BQ62" s="35">
        <v>7826.1061537070009</v>
      </c>
      <c r="BR62" s="35">
        <v>75.018859458000009</v>
      </c>
      <c r="BS62" s="35">
        <v>5514</v>
      </c>
      <c r="BT62" s="35">
        <v>390</v>
      </c>
    </row>
    <row r="63" spans="1:72" x14ac:dyDescent="0.25">
      <c r="A63" s="31">
        <v>43281</v>
      </c>
      <c r="B63" s="38">
        <f t="shared" si="0"/>
        <v>5471156.5027171848</v>
      </c>
      <c r="C63" s="35">
        <v>53067.651846624998</v>
      </c>
      <c r="D63" s="35">
        <v>8802.0865521750002</v>
      </c>
      <c r="E63" s="35">
        <v>1990668.2676391134</v>
      </c>
      <c r="F63" s="35">
        <v>310977.32706470304</v>
      </c>
      <c r="G63" s="35">
        <v>981518.91209479095</v>
      </c>
      <c r="H63" s="35">
        <v>306829.68451600499</v>
      </c>
      <c r="I63" s="35">
        <v>2579.2940845980002</v>
      </c>
      <c r="J63" s="35">
        <v>0</v>
      </c>
      <c r="K63" s="35">
        <v>1585380.3677085743</v>
      </c>
      <c r="L63" s="35">
        <v>129750.509538771</v>
      </c>
      <c r="M63" s="35">
        <v>17706.222186844003</v>
      </c>
      <c r="N63" s="36">
        <v>214.95000000000002</v>
      </c>
      <c r="O63" s="35">
        <v>13257.032594464999</v>
      </c>
      <c r="P63" s="35">
        <v>158.585335531</v>
      </c>
      <c r="Q63" s="35">
        <v>40252.118423546002</v>
      </c>
      <c r="R63" s="35">
        <v>12911.496841888</v>
      </c>
      <c r="S63" s="37">
        <v>12888.348350212</v>
      </c>
      <c r="T63" s="35">
        <v>0</v>
      </c>
      <c r="U63" s="35">
        <v>4176.5423458599998</v>
      </c>
      <c r="V63" s="35">
        <v>17.105593484</v>
      </c>
      <c r="W63" s="32"/>
      <c r="X63" s="38">
        <f t="shared" si="1"/>
        <v>5471156.5027171858</v>
      </c>
      <c r="Y63" s="35">
        <v>774131.08446974307</v>
      </c>
      <c r="Z63" s="35">
        <v>15300.849296196</v>
      </c>
      <c r="AA63" s="35">
        <v>297627.870477613</v>
      </c>
      <c r="AB63" s="35">
        <v>13653.843534464</v>
      </c>
      <c r="AC63" s="35">
        <v>453852.926754257</v>
      </c>
      <c r="AD63" s="35">
        <v>27516.535842624002</v>
      </c>
      <c r="AE63" s="35">
        <v>396208.09393224103</v>
      </c>
      <c r="AF63" s="35">
        <v>29031.759330545003</v>
      </c>
      <c r="AG63" s="35">
        <v>338520.35605340311</v>
      </c>
      <c r="AH63" s="35">
        <v>33707.232165089998</v>
      </c>
      <c r="AI63" s="35">
        <v>447919.00941377191</v>
      </c>
      <c r="AJ63" s="35">
        <v>46062.304918967988</v>
      </c>
      <c r="AK63" s="35">
        <v>1904955.1522726722</v>
      </c>
      <c r="AL63" s="35">
        <v>591087.08258376713</v>
      </c>
      <c r="AM63" s="46">
        <v>260.60631810900003</v>
      </c>
      <c r="AN63" s="46">
        <v>2.4887885160000001</v>
      </c>
      <c r="AO63" s="46">
        <v>358.94917109300007</v>
      </c>
      <c r="AP63" s="46">
        <v>4.4081554290000007</v>
      </c>
      <c r="AQ63" s="46">
        <v>1475.5036058790001</v>
      </c>
      <c r="AR63" s="46">
        <v>8.8535834229999999</v>
      </c>
      <c r="AS63" s="46">
        <v>2595.5785539630006</v>
      </c>
      <c r="AT63" s="46">
        <v>30.829972990000002</v>
      </c>
      <c r="AU63" s="46">
        <v>3093.1598193570003</v>
      </c>
      <c r="AV63" s="46">
        <v>43.263800786000004</v>
      </c>
      <c r="AW63" s="46">
        <v>4959.1809125199998</v>
      </c>
      <c r="AX63" s="46">
        <v>94.521694056000001</v>
      </c>
      <c r="AY63" s="46">
        <v>75537.285520006</v>
      </c>
      <c r="AZ63" s="46">
        <v>13117.771775703</v>
      </c>
      <c r="BA63" s="1"/>
      <c r="BB63" s="38">
        <f t="shared" si="2"/>
        <v>5471156.5027171848</v>
      </c>
      <c r="BC63" s="35">
        <v>2260340.3316872572</v>
      </c>
      <c r="BD63" s="35">
        <v>119210.22016891904</v>
      </c>
      <c r="BE63" s="35">
        <v>2352874.1616864447</v>
      </c>
      <c r="BF63" s="35">
        <v>637149.38750273513</v>
      </c>
      <c r="BG63" s="35">
        <v>7783.7974684010014</v>
      </c>
      <c r="BH63" s="35">
        <v>89.844301144000013</v>
      </c>
      <c r="BI63" s="35">
        <v>80496.466432526009</v>
      </c>
      <c r="BJ63" s="35">
        <v>13212.293469758999</v>
      </c>
      <c r="BL63" s="38">
        <f t="shared" si="3"/>
        <v>2887400.1936257211</v>
      </c>
      <c r="BM63" s="35">
        <v>2260340.3316872572</v>
      </c>
      <c r="BN63" s="35">
        <v>119210.22016891903</v>
      </c>
      <c r="BO63" s="35">
        <v>434378</v>
      </c>
      <c r="BP63" s="35">
        <v>59674</v>
      </c>
      <c r="BQ63" s="35">
        <v>7783.7974684010005</v>
      </c>
      <c r="BR63" s="35">
        <v>89.844301143999999</v>
      </c>
      <c r="BS63" s="35">
        <v>5558</v>
      </c>
      <c r="BT63" s="35">
        <v>366</v>
      </c>
    </row>
    <row r="64" spans="1:72" x14ac:dyDescent="0.25">
      <c r="A64" s="31">
        <v>43312</v>
      </c>
      <c r="B64" s="38">
        <f t="shared" si="0"/>
        <v>5466633.2519286359</v>
      </c>
      <c r="C64" s="35">
        <v>41176.357006400001</v>
      </c>
      <c r="D64" s="35">
        <v>7208.1212486759996</v>
      </c>
      <c r="E64" s="35">
        <v>2023204.1834157631</v>
      </c>
      <c r="F64" s="35">
        <v>316944.85697308218</v>
      </c>
      <c r="G64" s="35">
        <v>945028.77596894512</v>
      </c>
      <c r="H64" s="35">
        <v>313889.12433097791</v>
      </c>
      <c r="I64" s="35">
        <v>2702.0706652140002</v>
      </c>
      <c r="J64" s="35">
        <v>0</v>
      </c>
      <c r="K64" s="35">
        <v>1587686.9938627551</v>
      </c>
      <c r="L64" s="35">
        <v>128009.64741774199</v>
      </c>
      <c r="M64" s="35">
        <v>20442.541731267</v>
      </c>
      <c r="N64" s="36">
        <v>504.70000000000005</v>
      </c>
      <c r="O64" s="35">
        <v>14161.402053261001</v>
      </c>
      <c r="P64" s="35">
        <v>73.055567544000013</v>
      </c>
      <c r="Q64" s="35">
        <v>34730.599792811998</v>
      </c>
      <c r="R64" s="35">
        <v>12468.190371177003</v>
      </c>
      <c r="S64" s="37">
        <v>13535.793344461999</v>
      </c>
      <c r="T64" s="35">
        <v>0</v>
      </c>
      <c r="U64" s="35">
        <v>4845.894400778001</v>
      </c>
      <c r="V64" s="35">
        <v>20.943777778000005</v>
      </c>
      <c r="W64" s="32"/>
      <c r="X64" s="38">
        <f t="shared" si="1"/>
        <v>5466633.2519286312</v>
      </c>
      <c r="Y64" s="35">
        <v>781610.30123888096</v>
      </c>
      <c r="Z64" s="35">
        <v>14460.600258317003</v>
      </c>
      <c r="AA64" s="35">
        <v>299186.70636655402</v>
      </c>
      <c r="AB64" s="35">
        <v>13747.384959430001</v>
      </c>
      <c r="AC64" s="35">
        <v>463087.54277920799</v>
      </c>
      <c r="AD64" s="35">
        <v>28237.295921311008</v>
      </c>
      <c r="AE64" s="35">
        <v>398721.47124540206</v>
      </c>
      <c r="AF64" s="35">
        <v>29277.384183506005</v>
      </c>
      <c r="AG64" s="35">
        <v>340596.39396089199</v>
      </c>
      <c r="AH64" s="35">
        <v>33839.816870679002</v>
      </c>
      <c r="AI64" s="35">
        <v>453426.09529955807</v>
      </c>
      <c r="AJ64" s="35">
        <v>46370.36219922101</v>
      </c>
      <c r="AK64" s="35">
        <v>1863169.8700285815</v>
      </c>
      <c r="AL64" s="35">
        <v>600118.90557801398</v>
      </c>
      <c r="AM64" s="46">
        <v>265.78884777000002</v>
      </c>
      <c r="AN64" s="46">
        <v>2.439295945</v>
      </c>
      <c r="AO64" s="46">
        <v>348.063124926</v>
      </c>
      <c r="AP64" s="46">
        <v>4.1632255040000006</v>
      </c>
      <c r="AQ64" s="46">
        <v>1482.7534333900001</v>
      </c>
      <c r="AR64" s="46">
        <v>10.557968347000001</v>
      </c>
      <c r="AS64" s="46">
        <v>2648.1356087089998</v>
      </c>
      <c r="AT64" s="46">
        <v>27.299322226000001</v>
      </c>
      <c r="AU64" s="46">
        <v>3164.90943186</v>
      </c>
      <c r="AV64" s="46">
        <v>35.639654956000008</v>
      </c>
      <c r="AW64" s="46">
        <v>5480.1221761940005</v>
      </c>
      <c r="AX64" s="46">
        <v>154.02311329400001</v>
      </c>
      <c r="AY64" s="46">
        <v>74326.458699730996</v>
      </c>
      <c r="AZ64" s="46">
        <v>12832.767136227001</v>
      </c>
      <c r="BA64" s="1"/>
      <c r="BB64" s="38">
        <f t="shared" si="2"/>
        <v>5466633.2519286331</v>
      </c>
      <c r="BC64" s="35">
        <v>2283202.4155909372</v>
      </c>
      <c r="BD64" s="35">
        <v>119562.48219324302</v>
      </c>
      <c r="BE64" s="35">
        <v>2316595.9653281388</v>
      </c>
      <c r="BF64" s="35">
        <v>646489.26777723501</v>
      </c>
      <c r="BG64" s="35">
        <v>7909.6504466550014</v>
      </c>
      <c r="BH64" s="35">
        <v>80.099466978000009</v>
      </c>
      <c r="BI64" s="35">
        <v>79806.580875924992</v>
      </c>
      <c r="BJ64" s="35">
        <v>12986.790249521</v>
      </c>
      <c r="BL64" s="38">
        <f t="shared" si="3"/>
        <v>2915906.6476978138</v>
      </c>
      <c r="BM64" s="35">
        <v>2283202.4155909372</v>
      </c>
      <c r="BN64" s="35">
        <v>119562.48219324302</v>
      </c>
      <c r="BO64" s="35">
        <v>438252</v>
      </c>
      <c r="BP64" s="35">
        <v>60492</v>
      </c>
      <c r="BQ64" s="35">
        <v>7909.6504466550005</v>
      </c>
      <c r="BR64" s="35">
        <v>80.099466978000009</v>
      </c>
      <c r="BS64" s="35">
        <v>6028</v>
      </c>
      <c r="BT64" s="35">
        <v>380</v>
      </c>
    </row>
    <row r="65" spans="1:72" x14ac:dyDescent="0.25">
      <c r="A65" s="31">
        <v>43343</v>
      </c>
      <c r="B65" s="38">
        <f t="shared" si="0"/>
        <v>5483448.6176910987</v>
      </c>
      <c r="C65" s="35">
        <v>45301.654593707004</v>
      </c>
      <c r="D65" s="35">
        <v>7869.1891988260004</v>
      </c>
      <c r="E65" s="35">
        <v>2044264.8912588572</v>
      </c>
      <c r="F65" s="35">
        <v>332943.54790801392</v>
      </c>
      <c r="G65" s="35">
        <v>936710.94511475298</v>
      </c>
      <c r="H65" s="35">
        <v>304077.87343175401</v>
      </c>
      <c r="I65" s="35">
        <v>2714.9358480980004</v>
      </c>
      <c r="J65" s="35">
        <v>0</v>
      </c>
      <c r="K65" s="35">
        <v>1586298.3831979097</v>
      </c>
      <c r="L65" s="35">
        <v>125980.68673243502</v>
      </c>
      <c r="M65" s="35">
        <v>20936.566912107999</v>
      </c>
      <c r="N65" s="36" t="s">
        <v>20</v>
      </c>
      <c r="O65" s="35">
        <v>14402.465794579</v>
      </c>
      <c r="P65" s="35">
        <v>74.626110259000001</v>
      </c>
      <c r="Q65" s="35">
        <v>31578.621353911993</v>
      </c>
      <c r="R65" s="35">
        <v>12587.671000693001</v>
      </c>
      <c r="S65" s="37">
        <v>12859.290900626002</v>
      </c>
      <c r="T65" s="35">
        <v>0</v>
      </c>
      <c r="U65" s="35">
        <v>4827.6126075820002</v>
      </c>
      <c r="V65" s="35">
        <v>19.655726985999998</v>
      </c>
      <c r="W65" s="32"/>
      <c r="X65" s="38">
        <f t="shared" si="1"/>
        <v>5483448.6176910987</v>
      </c>
      <c r="Y65" s="35">
        <v>782493.12342672213</v>
      </c>
      <c r="Z65" s="35">
        <v>14593.742778579999</v>
      </c>
      <c r="AA65" s="35">
        <v>301653.66069010599</v>
      </c>
      <c r="AB65" s="35">
        <v>13937.493116829002</v>
      </c>
      <c r="AC65" s="35">
        <v>463045.99971976614</v>
      </c>
      <c r="AD65" s="35">
        <v>28557.395588275998</v>
      </c>
      <c r="AE65" s="35">
        <v>399046.55456556799</v>
      </c>
      <c r="AF65" s="35">
        <v>29680.092754591999</v>
      </c>
      <c r="AG65" s="35">
        <v>341253.47266427003</v>
      </c>
      <c r="AH65" s="35">
        <v>34209.651599802004</v>
      </c>
      <c r="AI65" s="35">
        <v>452402.882897745</v>
      </c>
      <c r="AJ65" s="35">
        <v>46661.491240471012</v>
      </c>
      <c r="AK65" s="35">
        <v>1875395.1160491472</v>
      </c>
      <c r="AL65" s="35">
        <v>603231.43019247917</v>
      </c>
      <c r="AM65" s="46">
        <v>273.80247871799997</v>
      </c>
      <c r="AN65" s="46">
        <v>2.4397134339999997</v>
      </c>
      <c r="AO65" s="46">
        <v>343.90637645200002</v>
      </c>
      <c r="AP65" s="46">
        <v>3.7004957710000004</v>
      </c>
      <c r="AQ65" s="46">
        <v>1525.4362922559999</v>
      </c>
      <c r="AR65" s="46">
        <v>12.620638418000002</v>
      </c>
      <c r="AS65" s="46">
        <v>2751.1278288389999</v>
      </c>
      <c r="AT65" s="46">
        <v>21.949723751000001</v>
      </c>
      <c r="AU65" s="46">
        <v>3245.0272754060006</v>
      </c>
      <c r="AV65" s="46">
        <v>41.493891670000004</v>
      </c>
      <c r="AW65" s="46">
        <v>5617.3628360349994</v>
      </c>
      <c r="AX65" s="46">
        <v>125.25703681200002</v>
      </c>
      <c r="AY65" s="46">
        <v>70847.894481101001</v>
      </c>
      <c r="AZ65" s="46">
        <v>12474.491338082</v>
      </c>
      <c r="BA65" s="1"/>
      <c r="BB65" s="38">
        <f t="shared" si="2"/>
        <v>5483448.6176910978</v>
      </c>
      <c r="BC65" s="35">
        <v>2287492.8110664319</v>
      </c>
      <c r="BD65" s="35">
        <v>120978.37583807898</v>
      </c>
      <c r="BE65" s="35">
        <v>2327797.9989468921</v>
      </c>
      <c r="BF65" s="35">
        <v>649892.92143295007</v>
      </c>
      <c r="BG65" s="35">
        <v>8139.3002516709994</v>
      </c>
      <c r="BH65" s="35">
        <v>82.204463043999993</v>
      </c>
      <c r="BI65" s="35">
        <v>76465.257317135998</v>
      </c>
      <c r="BJ65" s="35">
        <v>12599.748374893999</v>
      </c>
      <c r="BL65" s="38">
        <f t="shared" si="3"/>
        <v>2921404.6916192262</v>
      </c>
      <c r="BM65" s="35">
        <v>2287492.8110664319</v>
      </c>
      <c r="BN65" s="35">
        <v>120978.375838079</v>
      </c>
      <c r="BO65" s="35">
        <v>437472</v>
      </c>
      <c r="BP65" s="35">
        <v>60758</v>
      </c>
      <c r="BQ65" s="35">
        <v>8139.3002516710003</v>
      </c>
      <c r="BR65" s="35">
        <v>82.204463044000008</v>
      </c>
      <c r="BS65" s="35">
        <v>6098</v>
      </c>
      <c r="BT65" s="35">
        <v>384</v>
      </c>
    </row>
    <row r="66" spans="1:72" x14ac:dyDescent="0.25">
      <c r="A66" s="31">
        <v>43373</v>
      </c>
      <c r="B66" s="38">
        <f t="shared" si="0"/>
        <v>5570140.5543678803</v>
      </c>
      <c r="C66" s="35">
        <v>47363.121352593</v>
      </c>
      <c r="D66" s="35">
        <v>8361.6041188020008</v>
      </c>
      <c r="E66" s="35">
        <v>2052248.8742552663</v>
      </c>
      <c r="F66" s="35">
        <v>329601.11543265812</v>
      </c>
      <c r="G66" s="35">
        <v>966578.27030846011</v>
      </c>
      <c r="H66" s="35">
        <v>340346.70483038016</v>
      </c>
      <c r="I66" s="35">
        <v>2459.7522516060003</v>
      </c>
      <c r="J66" s="35">
        <v>0</v>
      </c>
      <c r="K66" s="35">
        <v>1588752.2015697658</v>
      </c>
      <c r="L66" s="35">
        <v>133201.36280152501</v>
      </c>
      <c r="M66" s="35">
        <v>24404.189397140002</v>
      </c>
      <c r="N66" s="36">
        <v>81.963750000000005</v>
      </c>
      <c r="O66" s="35">
        <v>14324.979843536999</v>
      </c>
      <c r="P66" s="35">
        <v>174.60166628500002</v>
      </c>
      <c r="Q66" s="35">
        <v>33679.332514373004</v>
      </c>
      <c r="R66" s="35">
        <v>12001.222520427002</v>
      </c>
      <c r="S66" s="37">
        <v>11703.775828031999</v>
      </c>
      <c r="T66" s="35">
        <v>0</v>
      </c>
      <c r="U66" s="35">
        <v>4828.3178820080029</v>
      </c>
      <c r="V66" s="35">
        <v>29.164045023</v>
      </c>
      <c r="W66" s="32"/>
      <c r="X66" s="38">
        <f t="shared" si="1"/>
        <v>5570140.5543678803</v>
      </c>
      <c r="Y66" s="35">
        <v>781769.72364596219</v>
      </c>
      <c r="Z66" s="35">
        <v>14918.381126712004</v>
      </c>
      <c r="AA66" s="35">
        <v>302869.01654149505</v>
      </c>
      <c r="AB66" s="35">
        <v>14081.331768204</v>
      </c>
      <c r="AC66" s="35">
        <v>463829.78040404501</v>
      </c>
      <c r="AD66" s="35">
        <v>29066.762057927004</v>
      </c>
      <c r="AE66" s="35">
        <v>399335.26110494212</v>
      </c>
      <c r="AF66" s="35">
        <v>30127.998342958992</v>
      </c>
      <c r="AG66" s="35">
        <v>341426.06166362815</v>
      </c>
      <c r="AH66" s="35">
        <v>34872.008319960005</v>
      </c>
      <c r="AI66" s="35">
        <v>455744.62373628101</v>
      </c>
      <c r="AJ66" s="35">
        <v>47748.427593098997</v>
      </c>
      <c r="AK66" s="35">
        <v>1912427.7526413379</v>
      </c>
      <c r="AL66" s="35">
        <v>640695.87797450402</v>
      </c>
      <c r="AM66" s="46">
        <v>263.515265833</v>
      </c>
      <c r="AN66" s="46">
        <v>2.4515820130000003</v>
      </c>
      <c r="AO66" s="46">
        <v>348.64249467000002</v>
      </c>
      <c r="AP66" s="46">
        <v>3.9387223430000002</v>
      </c>
      <c r="AQ66" s="46">
        <v>1542.6281925429998</v>
      </c>
      <c r="AR66" s="46">
        <v>11.270532562</v>
      </c>
      <c r="AS66" s="46">
        <v>2888.5139591230004</v>
      </c>
      <c r="AT66" s="46">
        <v>25.213222826000006</v>
      </c>
      <c r="AU66" s="46">
        <v>3290.3714197529998</v>
      </c>
      <c r="AV66" s="46">
        <v>44.450640547000006</v>
      </c>
      <c r="AW66" s="46">
        <v>5543.1428116080006</v>
      </c>
      <c r="AX66" s="46">
        <v>139.94934303199997</v>
      </c>
      <c r="AY66" s="46">
        <v>75063.781321559989</v>
      </c>
      <c r="AZ66" s="46">
        <v>12059.677938412</v>
      </c>
      <c r="BA66" s="1"/>
      <c r="BB66" s="38">
        <f t="shared" si="2"/>
        <v>5570140.5543678813</v>
      </c>
      <c r="BC66" s="35">
        <v>2289229.843360072</v>
      </c>
      <c r="BD66" s="35">
        <v>123066.48161576195</v>
      </c>
      <c r="BE66" s="35">
        <v>2368172.3763776189</v>
      </c>
      <c r="BF66" s="35">
        <v>688444.30556760309</v>
      </c>
      <c r="BG66" s="35">
        <v>8333.6713319220034</v>
      </c>
      <c r="BH66" s="35">
        <v>87.324700290999999</v>
      </c>
      <c r="BI66" s="35">
        <v>80606.92413316798</v>
      </c>
      <c r="BJ66" s="35">
        <v>12199.627281444</v>
      </c>
      <c r="BL66" s="38">
        <f t="shared" si="3"/>
        <v>2929819.3210080466</v>
      </c>
      <c r="BM66" s="35">
        <v>2289229.843360072</v>
      </c>
      <c r="BN66" s="35">
        <v>123066.48161576196</v>
      </c>
      <c r="BO66" s="35">
        <v>440826</v>
      </c>
      <c r="BP66" s="35">
        <v>61896</v>
      </c>
      <c r="BQ66" s="35">
        <v>8333.6713319219998</v>
      </c>
      <c r="BR66" s="35">
        <v>87.324700290999999</v>
      </c>
      <c r="BS66" s="35">
        <v>5998</v>
      </c>
      <c r="BT66" s="35">
        <v>382</v>
      </c>
    </row>
    <row r="67" spans="1:72" x14ac:dyDescent="0.25">
      <c r="A67" s="31">
        <v>43404</v>
      </c>
      <c r="B67" s="38">
        <f t="shared" si="0"/>
        <v>5646758.0577660864</v>
      </c>
      <c r="C67" s="35">
        <v>47639.351174150004</v>
      </c>
      <c r="D67" s="35">
        <v>10439.744151016001</v>
      </c>
      <c r="E67" s="35">
        <v>2086971.2732923767</v>
      </c>
      <c r="F67" s="35">
        <v>330952.96383169712</v>
      </c>
      <c r="G67" s="35">
        <v>975004.82342509937</v>
      </c>
      <c r="H67" s="35">
        <v>357583.54432055401</v>
      </c>
      <c r="I67" s="35">
        <v>1462.2612746430002</v>
      </c>
      <c r="J67" s="35">
        <v>0</v>
      </c>
      <c r="K67" s="35">
        <v>1596090.0973353737</v>
      </c>
      <c r="L67" s="35">
        <v>135571.821130269</v>
      </c>
      <c r="M67" s="35">
        <v>33322.08732228</v>
      </c>
      <c r="N67" s="36">
        <v>410.46750000000003</v>
      </c>
      <c r="O67" s="35">
        <v>15295.833482329004</v>
      </c>
      <c r="P67" s="35">
        <v>132.51424923500002</v>
      </c>
      <c r="Q67" s="35">
        <v>28105.368263294004</v>
      </c>
      <c r="R67" s="35">
        <v>12690.092647960004</v>
      </c>
      <c r="S67" s="37">
        <v>10224.194784497</v>
      </c>
      <c r="T67" s="35">
        <v>0</v>
      </c>
      <c r="U67" s="35">
        <v>4827.8665862349999</v>
      </c>
      <c r="V67" s="35">
        <v>33.752995077000001</v>
      </c>
      <c r="W67" s="32"/>
      <c r="X67" s="38">
        <f t="shared" si="1"/>
        <v>5646758.0577660864</v>
      </c>
      <c r="Y67" s="35">
        <v>783228.37852841383</v>
      </c>
      <c r="Z67" s="35">
        <v>14857.498710790001</v>
      </c>
      <c r="AA67" s="35">
        <v>303637.55181510188</v>
      </c>
      <c r="AB67" s="35">
        <v>14330.844601586001</v>
      </c>
      <c r="AC67" s="35">
        <v>466932.30474333494</v>
      </c>
      <c r="AD67" s="35">
        <v>29453.517921582014</v>
      </c>
      <c r="AE67" s="35">
        <v>400933.04759689403</v>
      </c>
      <c r="AF67" s="35">
        <v>30703.652960974003</v>
      </c>
      <c r="AG67" s="35">
        <v>344513.50238437299</v>
      </c>
      <c r="AH67" s="35">
        <v>35371.552165316003</v>
      </c>
      <c r="AI67" s="35">
        <v>457923.41559787997</v>
      </c>
      <c r="AJ67" s="35">
        <v>48220.555842762005</v>
      </c>
      <c r="AK67" s="35">
        <v>1949999.6058356443</v>
      </c>
      <c r="AL67" s="35">
        <v>661610.4512305262</v>
      </c>
      <c r="AM67" s="46">
        <v>264.10382181500006</v>
      </c>
      <c r="AN67" s="46">
        <v>2.378888517</v>
      </c>
      <c r="AO67" s="46">
        <v>344.03387633199998</v>
      </c>
      <c r="AP67" s="46">
        <v>4.0634823000000004</v>
      </c>
      <c r="AQ67" s="46">
        <v>1583.2883428380003</v>
      </c>
      <c r="AR67" s="46">
        <v>10.727492335000001</v>
      </c>
      <c r="AS67" s="46">
        <v>2927.0140783329998</v>
      </c>
      <c r="AT67" s="46">
        <v>23.330292466000003</v>
      </c>
      <c r="AU67" s="46">
        <v>3297.7541962119994</v>
      </c>
      <c r="AV67" s="46">
        <v>50.951470876000002</v>
      </c>
      <c r="AW67" s="46">
        <v>5628.0646127200007</v>
      </c>
      <c r="AX67" s="46">
        <v>122.070879873</v>
      </c>
      <c r="AY67" s="46">
        <v>77731.091510385013</v>
      </c>
      <c r="AZ67" s="46">
        <v>13053.304885905</v>
      </c>
      <c r="BA67" s="1"/>
      <c r="BB67" s="38">
        <f t="shared" si="2"/>
        <v>5646758.0577660855</v>
      </c>
      <c r="BC67" s="35">
        <v>2299244.7850681175</v>
      </c>
      <c r="BD67" s="35">
        <v>124717.06636024799</v>
      </c>
      <c r="BE67" s="35">
        <v>2407923.0214335248</v>
      </c>
      <c r="BF67" s="35">
        <v>709831.00707328808</v>
      </c>
      <c r="BG67" s="35">
        <v>8416.1943155299978</v>
      </c>
      <c r="BH67" s="35">
        <v>91.45162649400001</v>
      </c>
      <c r="BI67" s="35">
        <v>83359.156123105</v>
      </c>
      <c r="BJ67" s="35">
        <v>13175.375765777999</v>
      </c>
      <c r="BL67" s="38">
        <f t="shared" si="3"/>
        <v>2945627.4973703888</v>
      </c>
      <c r="BM67" s="35">
        <v>2299244.7850681171</v>
      </c>
      <c r="BN67" s="35">
        <v>124717.06636024799</v>
      </c>
      <c r="BO67" s="35">
        <v>443858</v>
      </c>
      <c r="BP67" s="35">
        <v>62574</v>
      </c>
      <c r="BQ67" s="35">
        <v>8416.1943155300014</v>
      </c>
      <c r="BR67" s="35">
        <v>91.45162649400001</v>
      </c>
      <c r="BS67" s="35">
        <v>6350</v>
      </c>
      <c r="BT67" s="35">
        <v>376</v>
      </c>
    </row>
    <row r="68" spans="1:72" x14ac:dyDescent="0.25">
      <c r="A68" s="31">
        <v>43434</v>
      </c>
      <c r="B68" s="38">
        <f t="shared" ref="B68:B78" si="4">SUM(C68:V68)</f>
        <v>5671052.0514447428</v>
      </c>
      <c r="C68" s="35">
        <v>52058.35327560101</v>
      </c>
      <c r="D68" s="35">
        <v>8938.2926955019993</v>
      </c>
      <c r="E68" s="35">
        <v>2085978.71110102</v>
      </c>
      <c r="F68" s="35">
        <v>315311.93787776603</v>
      </c>
      <c r="G68" s="35">
        <v>963119.07969158201</v>
      </c>
      <c r="H68" s="35">
        <v>395089.06244998798</v>
      </c>
      <c r="I68" s="35">
        <v>1727.35661071</v>
      </c>
      <c r="J68" s="35">
        <v>0</v>
      </c>
      <c r="K68" s="35">
        <v>1608318.0483635971</v>
      </c>
      <c r="L68" s="35">
        <v>129438.36129291702</v>
      </c>
      <c r="M68" s="35">
        <v>31305.416781779</v>
      </c>
      <c r="N68" s="36">
        <v>572.1</v>
      </c>
      <c r="O68" s="35">
        <v>15481.249980294</v>
      </c>
      <c r="P68" s="35">
        <v>648.207336166</v>
      </c>
      <c r="Q68" s="35">
        <v>33374.134528216011</v>
      </c>
      <c r="R68" s="35">
        <v>12374.434757292001</v>
      </c>
      <c r="S68" s="37">
        <v>12563.898720328001</v>
      </c>
      <c r="T68" s="35">
        <v>0</v>
      </c>
      <c r="U68" s="35">
        <v>4726.5283491189994</v>
      </c>
      <c r="V68" s="35">
        <v>26.877632865999999</v>
      </c>
      <c r="W68" s="32"/>
      <c r="X68" s="38">
        <f t="shared" si="1"/>
        <v>5671052.0514447438</v>
      </c>
      <c r="Y68" s="35">
        <v>794115.82487426209</v>
      </c>
      <c r="Z68" s="35">
        <v>14162.351822768</v>
      </c>
      <c r="AA68" s="35">
        <v>305913.21889131307</v>
      </c>
      <c r="AB68" s="35">
        <v>14361.171004781001</v>
      </c>
      <c r="AC68" s="35">
        <v>469327.38859187195</v>
      </c>
      <c r="AD68" s="35">
        <v>29557.037746365</v>
      </c>
      <c r="AE68" s="35">
        <v>400884.47812253906</v>
      </c>
      <c r="AF68" s="35">
        <v>29877.204605120998</v>
      </c>
      <c r="AG68" s="35">
        <v>344521.69519956899</v>
      </c>
      <c r="AH68" s="35">
        <v>34320.427439147999</v>
      </c>
      <c r="AI68" s="35">
        <v>459854.59233292396</v>
      </c>
      <c r="AJ68" s="35">
        <v>47796.97286463101</v>
      </c>
      <c r="AK68" s="35">
        <v>1936584.3510300312</v>
      </c>
      <c r="AL68" s="35">
        <v>678702.48883335898</v>
      </c>
      <c r="AM68" s="46">
        <v>267.06281668200006</v>
      </c>
      <c r="AN68" s="46">
        <v>2.0254700000000003</v>
      </c>
      <c r="AO68" s="46">
        <v>338.59649734300001</v>
      </c>
      <c r="AP68" s="46">
        <v>3.8710898530000004</v>
      </c>
      <c r="AQ68" s="46">
        <v>1596.50281778</v>
      </c>
      <c r="AR68" s="46">
        <v>11.261117361000002</v>
      </c>
      <c r="AS68" s="46">
        <v>2927.8157352759999</v>
      </c>
      <c r="AT68" s="46">
        <v>25.231477103000003</v>
      </c>
      <c r="AU68" s="46">
        <v>3384.4552891990002</v>
      </c>
      <c r="AV68" s="46">
        <v>52.059128262000002</v>
      </c>
      <c r="AW68" s="46">
        <v>5827.5769735600006</v>
      </c>
      <c r="AX68" s="46">
        <v>121.58157875400001</v>
      </c>
      <c r="AY68" s="46">
        <v>83109.218229896011</v>
      </c>
      <c r="AZ68" s="46">
        <v>13405.589864991001</v>
      </c>
      <c r="BA68" s="1"/>
      <c r="BB68" s="38">
        <f t="shared" si="2"/>
        <v>5671052.0514447428</v>
      </c>
      <c r="BC68" s="35">
        <v>2314762.6056795544</v>
      </c>
      <c r="BD68" s="35">
        <v>122278.19261818303</v>
      </c>
      <c r="BE68" s="35">
        <v>2396438.9433629559</v>
      </c>
      <c r="BF68" s="35">
        <v>726499.46169799007</v>
      </c>
      <c r="BG68" s="35">
        <v>8514.4331562799998</v>
      </c>
      <c r="BH68" s="35">
        <v>94.448282578999994</v>
      </c>
      <c r="BI68" s="35">
        <v>88936.795203456</v>
      </c>
      <c r="BJ68" s="35">
        <v>13527.171443744999</v>
      </c>
      <c r="BL68" s="38">
        <f t="shared" si="3"/>
        <v>2960405.6797365961</v>
      </c>
      <c r="BM68" s="35">
        <v>2314762.6056795544</v>
      </c>
      <c r="BN68" s="35">
        <v>122278.19261818301</v>
      </c>
      <c r="BO68" s="35">
        <v>445228</v>
      </c>
      <c r="BP68" s="35">
        <v>62810</v>
      </c>
      <c r="BQ68" s="35">
        <v>8514.4331562799998</v>
      </c>
      <c r="BR68" s="35">
        <v>94.448282579000008</v>
      </c>
      <c r="BS68" s="35">
        <v>6332</v>
      </c>
      <c r="BT68" s="35">
        <v>386</v>
      </c>
    </row>
    <row r="69" spans="1:72" x14ac:dyDescent="0.25">
      <c r="A69" s="31">
        <v>43465</v>
      </c>
      <c r="B69" s="38">
        <f t="shared" si="4"/>
        <v>5704429.2398665007</v>
      </c>
      <c r="C69" s="35">
        <v>60605.933267615008</v>
      </c>
      <c r="D69" s="35">
        <v>8844.967233749001</v>
      </c>
      <c r="E69" s="35">
        <v>2075664.0717219519</v>
      </c>
      <c r="F69" s="35">
        <v>340397.29763794807</v>
      </c>
      <c r="G69" s="35">
        <v>996481.04905989906</v>
      </c>
      <c r="H69" s="35">
        <v>310621.01940400805</v>
      </c>
      <c r="I69" s="35">
        <v>1882.993031774</v>
      </c>
      <c r="J69" s="35">
        <v>0</v>
      </c>
      <c r="K69" s="35">
        <v>1690265.7708906112</v>
      </c>
      <c r="L69" s="35">
        <v>132745.86461433402</v>
      </c>
      <c r="M69" s="35">
        <v>11600.332588984998</v>
      </c>
      <c r="N69" s="36">
        <v>0</v>
      </c>
      <c r="O69" s="35">
        <v>14682.031506824002</v>
      </c>
      <c r="P69" s="35">
        <v>702.04526487600003</v>
      </c>
      <c r="Q69" s="35">
        <v>32508.049238469008</v>
      </c>
      <c r="R69" s="35">
        <v>10432.678720525</v>
      </c>
      <c r="S69" s="37">
        <v>12368.813550423001</v>
      </c>
      <c r="T69" s="35">
        <v>0</v>
      </c>
      <c r="U69" s="35">
        <v>4594.9420802330005</v>
      </c>
      <c r="V69" s="35">
        <v>31.380054274000003</v>
      </c>
      <c r="W69" s="32"/>
      <c r="X69" s="38">
        <f t="shared" ref="X69:X80" si="5">SUM(Y69:AZ69)</f>
        <v>5704429.2398665007</v>
      </c>
      <c r="Y69" s="35">
        <v>823049.11303955305</v>
      </c>
      <c r="Z69" s="35">
        <v>14215.404596912002</v>
      </c>
      <c r="AA69" s="35">
        <v>316655.29765281302</v>
      </c>
      <c r="AB69" s="35">
        <v>14255.581445072003</v>
      </c>
      <c r="AC69" s="35">
        <v>485617.69953178096</v>
      </c>
      <c r="AD69" s="35">
        <v>29399.119715912995</v>
      </c>
      <c r="AE69" s="35">
        <v>420012.33375526499</v>
      </c>
      <c r="AF69" s="35">
        <v>29852.506171964</v>
      </c>
      <c r="AG69" s="35">
        <v>357415.97443716897</v>
      </c>
      <c r="AH69" s="35">
        <v>34090.289659979004</v>
      </c>
      <c r="AI69" s="35">
        <v>479831.49325695494</v>
      </c>
      <c r="AJ69" s="35">
        <v>48031.101094926009</v>
      </c>
      <c r="AK69" s="35">
        <v>1942317.9062983152</v>
      </c>
      <c r="AL69" s="35">
        <v>622765.14620527299</v>
      </c>
      <c r="AM69" s="46">
        <v>260.85544373800002</v>
      </c>
      <c r="AN69" s="46">
        <v>2.2029246890000005</v>
      </c>
      <c r="AO69" s="46">
        <v>347.92519315100003</v>
      </c>
      <c r="AP69" s="46">
        <v>3.2374094970000002</v>
      </c>
      <c r="AQ69" s="46">
        <v>1597.8675808100002</v>
      </c>
      <c r="AR69" s="46">
        <v>11.990720660000003</v>
      </c>
      <c r="AS69" s="46">
        <v>2970.7667666530001</v>
      </c>
      <c r="AT69" s="46">
        <v>19.994918441999999</v>
      </c>
      <c r="AU69" s="46">
        <v>3208.6987680330003</v>
      </c>
      <c r="AV69" s="46">
        <v>43.967118987000006</v>
      </c>
      <c r="AW69" s="46">
        <v>5763.2498135570004</v>
      </c>
      <c r="AX69" s="46">
        <v>128.46139646500001</v>
      </c>
      <c r="AY69" s="46">
        <v>61604.805398992001</v>
      </c>
      <c r="AZ69" s="46">
        <v>10956.249550935001</v>
      </c>
      <c r="BA69" s="1"/>
      <c r="BB69" s="38">
        <f t="shared" ref="BB69:BB78" si="6">SUM(BC69:BJ69)</f>
        <v>5704429.2398664998</v>
      </c>
      <c r="BC69" s="35">
        <v>2402750.418416582</v>
      </c>
      <c r="BD69" s="35">
        <v>121812.90158984</v>
      </c>
      <c r="BE69" s="35">
        <v>2422149.3995552706</v>
      </c>
      <c r="BF69" s="35">
        <v>670796.247300199</v>
      </c>
      <c r="BG69" s="35">
        <v>8386.1137523850011</v>
      </c>
      <c r="BH69" s="35">
        <v>81.393092275000015</v>
      </c>
      <c r="BI69" s="35">
        <v>67368.055212549007</v>
      </c>
      <c r="BJ69" s="35">
        <v>11084.710947400001</v>
      </c>
      <c r="BL69" s="38">
        <f t="shared" ref="BL69:BL79" si="7">SUM(BM69:BT69)</f>
        <v>3064914.8268510816</v>
      </c>
      <c r="BM69" s="35">
        <v>2402750.4184165811</v>
      </c>
      <c r="BN69" s="35">
        <v>121812.90158984001</v>
      </c>
      <c r="BO69" s="35">
        <v>463182</v>
      </c>
      <c r="BP69" s="35">
        <v>62168</v>
      </c>
      <c r="BQ69" s="35">
        <v>8386.1137523850011</v>
      </c>
      <c r="BR69" s="35">
        <v>81.393092275000001</v>
      </c>
      <c r="BS69" s="35">
        <v>6160</v>
      </c>
      <c r="BT69" s="35">
        <v>374</v>
      </c>
    </row>
    <row r="70" spans="1:72" x14ac:dyDescent="0.25">
      <c r="A70" s="31">
        <v>43496</v>
      </c>
      <c r="B70" s="38">
        <f t="shared" si="4"/>
        <v>5644464.0209882893</v>
      </c>
      <c r="C70" s="35">
        <v>46197.924301968</v>
      </c>
      <c r="D70" s="35">
        <v>7561.4914958190002</v>
      </c>
      <c r="E70" s="35">
        <v>2133659.7303422685</v>
      </c>
      <c r="F70" s="35">
        <v>336697.75032016798</v>
      </c>
      <c r="G70" s="35">
        <v>960053.78742625727</v>
      </c>
      <c r="H70" s="35">
        <v>304686.83338656905</v>
      </c>
      <c r="I70" s="35">
        <v>1789.0515804209999</v>
      </c>
      <c r="J70" s="35">
        <v>0</v>
      </c>
      <c r="K70" s="35">
        <v>1633105.4987461015</v>
      </c>
      <c r="L70" s="35">
        <v>127207.33274786596</v>
      </c>
      <c r="M70" s="35">
        <v>21753.146993128998</v>
      </c>
      <c r="N70" s="36">
        <v>0</v>
      </c>
      <c r="O70" s="35">
        <v>14999.734945292999</v>
      </c>
      <c r="P70" s="35">
        <v>649.55393122600003</v>
      </c>
      <c r="Q70" s="35">
        <v>31453.510869252004</v>
      </c>
      <c r="R70" s="35">
        <v>8175.0764812420011</v>
      </c>
      <c r="S70" s="37">
        <v>11878.696814365001</v>
      </c>
      <c r="T70" s="35">
        <v>0</v>
      </c>
      <c r="U70" s="35">
        <v>4560.4116434079997</v>
      </c>
      <c r="V70" s="35">
        <v>34.488962937000004</v>
      </c>
      <c r="W70" s="32"/>
      <c r="X70" s="38">
        <f t="shared" si="5"/>
        <v>5644464.0209882911</v>
      </c>
      <c r="Y70" s="35">
        <v>805900.21114172833</v>
      </c>
      <c r="Z70" s="35">
        <v>13780.019009248004</v>
      </c>
      <c r="AA70" s="35">
        <v>311202.08030108898</v>
      </c>
      <c r="AB70" s="35">
        <v>14353.558689563</v>
      </c>
      <c r="AC70" s="35">
        <v>477680.12605542608</v>
      </c>
      <c r="AD70" s="35">
        <v>30137.159590394003</v>
      </c>
      <c r="AE70" s="35">
        <v>410062.92955216911</v>
      </c>
      <c r="AF70" s="35">
        <v>30044.867618300003</v>
      </c>
      <c r="AG70" s="35">
        <v>353366.667342439</v>
      </c>
      <c r="AH70" s="35">
        <v>34130.170704924007</v>
      </c>
      <c r="AI70" s="35">
        <v>471898.75638310809</v>
      </c>
      <c r="AJ70" s="35">
        <v>48575.312253770011</v>
      </c>
      <c r="AK70" s="35">
        <v>1944695.2216210561</v>
      </c>
      <c r="AL70" s="35">
        <v>605132.32008422306</v>
      </c>
      <c r="AM70" s="46">
        <v>279.68512084700001</v>
      </c>
      <c r="AN70" s="46">
        <v>2.4048677930000002</v>
      </c>
      <c r="AO70" s="46">
        <v>340.90514327700004</v>
      </c>
      <c r="AP70" s="46">
        <v>3.434273578</v>
      </c>
      <c r="AQ70" s="46">
        <v>1672.1431003340003</v>
      </c>
      <c r="AR70" s="46">
        <v>9.484249160000001</v>
      </c>
      <c r="AS70" s="46">
        <v>3078.5646094030003</v>
      </c>
      <c r="AT70" s="46">
        <v>27.354609113000002</v>
      </c>
      <c r="AU70" s="46">
        <v>3231.1798018050008</v>
      </c>
      <c r="AV70" s="46">
        <v>46.990108069999998</v>
      </c>
      <c r="AW70" s="46">
        <v>6059.1312092669996</v>
      </c>
      <c r="AX70" s="46">
        <v>145.43004906800002</v>
      </c>
      <c r="AY70" s="46">
        <v>69983.892280514003</v>
      </c>
      <c r="AZ70" s="46">
        <v>8624.0212186230001</v>
      </c>
      <c r="BA70" s="1"/>
      <c r="BB70" s="38">
        <f t="shared" si="6"/>
        <v>5644464.0209882874</v>
      </c>
      <c r="BC70" s="35">
        <v>2358212.0143928509</v>
      </c>
      <c r="BD70" s="35">
        <v>122445.77561242896</v>
      </c>
      <c r="BE70" s="35">
        <v>2416593.9780041636</v>
      </c>
      <c r="BF70" s="35">
        <v>653707.63233799301</v>
      </c>
      <c r="BG70" s="35">
        <v>8602.4777756659987</v>
      </c>
      <c r="BH70" s="35">
        <v>89.668107714000001</v>
      </c>
      <c r="BI70" s="35">
        <v>76043.023489780986</v>
      </c>
      <c r="BJ70" s="35">
        <v>8769.4512676909999</v>
      </c>
      <c r="BL70" s="38">
        <f t="shared" si="7"/>
        <v>3015759.9358886587</v>
      </c>
      <c r="BM70" s="35">
        <v>2358212.01439285</v>
      </c>
      <c r="BN70" s="35">
        <v>122445.77561242896</v>
      </c>
      <c r="BO70" s="35">
        <v>457398</v>
      </c>
      <c r="BP70" s="35">
        <v>62394</v>
      </c>
      <c r="BQ70" s="35">
        <v>8602.4777756660005</v>
      </c>
      <c r="BR70" s="35">
        <v>89.668107714000001</v>
      </c>
      <c r="BS70" s="35">
        <v>6238</v>
      </c>
      <c r="BT70" s="35">
        <v>380</v>
      </c>
    </row>
    <row r="71" spans="1:72" x14ac:dyDescent="0.25">
      <c r="A71" s="31">
        <v>43524</v>
      </c>
      <c r="B71" s="38">
        <f t="shared" si="4"/>
        <v>5684840.9826831445</v>
      </c>
      <c r="C71" s="35">
        <v>44362.83123791001</v>
      </c>
      <c r="D71" s="35">
        <v>9120.2018215620028</v>
      </c>
      <c r="E71" s="35">
        <v>2153496.4520322131</v>
      </c>
      <c r="F71" s="35">
        <v>357806.24843260308</v>
      </c>
      <c r="G71" s="35">
        <v>976617.12580323429</v>
      </c>
      <c r="H71" s="35">
        <v>298094.38358604303</v>
      </c>
      <c r="I71" s="35">
        <v>1567.1193180350001</v>
      </c>
      <c r="J71" s="35">
        <v>0</v>
      </c>
      <c r="K71" s="35">
        <v>1620716.0131438787</v>
      </c>
      <c r="L71" s="35">
        <v>124970.73153148001</v>
      </c>
      <c r="M71" s="35">
        <v>27445.891255098999</v>
      </c>
      <c r="N71" s="36">
        <v>0</v>
      </c>
      <c r="O71" s="35">
        <v>15519.108909785002</v>
      </c>
      <c r="P71" s="35">
        <v>653.96463489299992</v>
      </c>
      <c r="Q71" s="35">
        <v>27459.647081805</v>
      </c>
      <c r="R71" s="35">
        <v>8795.318554286001</v>
      </c>
      <c r="S71" s="37">
        <v>13760.181053676002</v>
      </c>
      <c r="T71" s="35">
        <v>0</v>
      </c>
      <c r="U71" s="35">
        <v>4421.1199747180017</v>
      </c>
      <c r="V71" s="35">
        <v>34.644311922000007</v>
      </c>
      <c r="W71" s="32"/>
      <c r="X71" s="38">
        <f t="shared" si="5"/>
        <v>5684840.9826831445</v>
      </c>
      <c r="Y71" s="35">
        <v>799995.26203734288</v>
      </c>
      <c r="Z71" s="35">
        <v>13869.051804375</v>
      </c>
      <c r="AA71" s="35">
        <v>310454.66339720204</v>
      </c>
      <c r="AB71" s="35">
        <v>14443.080623331001</v>
      </c>
      <c r="AC71" s="35">
        <v>477751.77759582002</v>
      </c>
      <c r="AD71" s="35">
        <v>30313.424098676009</v>
      </c>
      <c r="AE71" s="35">
        <v>409765.07826608012</v>
      </c>
      <c r="AF71" s="35">
        <v>30523.294601082998</v>
      </c>
      <c r="AG71" s="35">
        <v>353837.76157546812</v>
      </c>
      <c r="AH71" s="35">
        <v>34557.080544547993</v>
      </c>
      <c r="AI71" s="35">
        <v>472708.79401169403</v>
      </c>
      <c r="AJ71" s="35">
        <v>48918.365966772006</v>
      </c>
      <c r="AK71" s="35">
        <v>1972246.2046516642</v>
      </c>
      <c r="AL71" s="35">
        <v>617367.26773290313</v>
      </c>
      <c r="AM71" s="46">
        <v>283.66127143699998</v>
      </c>
      <c r="AN71" s="46">
        <v>2.260011993</v>
      </c>
      <c r="AO71" s="46">
        <v>343.66135157899998</v>
      </c>
      <c r="AP71" s="46">
        <v>3.5404841149999999</v>
      </c>
      <c r="AQ71" s="46">
        <v>1631.3066832910004</v>
      </c>
      <c r="AR71" s="46">
        <v>10.01112885</v>
      </c>
      <c r="AS71" s="46">
        <v>3028.7029232840005</v>
      </c>
      <c r="AT71" s="46">
        <v>26.848746134999999</v>
      </c>
      <c r="AU71" s="46">
        <v>3247.3600715070006</v>
      </c>
      <c r="AV71" s="46">
        <v>44.849972921000003</v>
      </c>
      <c r="AW71" s="46">
        <v>5939.2666082750011</v>
      </c>
      <c r="AX71" s="46">
        <v>141.89760920399999</v>
      </c>
      <c r="AY71" s="46">
        <v>74131.989365710004</v>
      </c>
      <c r="AZ71" s="46">
        <v>9254.5195478829992</v>
      </c>
      <c r="BA71" s="1"/>
      <c r="BB71" s="38">
        <f t="shared" si="6"/>
        <v>5684840.9826831426</v>
      </c>
      <c r="BC71" s="35">
        <v>2351804.5428719129</v>
      </c>
      <c r="BD71" s="35">
        <v>123705.93167201302</v>
      </c>
      <c r="BE71" s="35">
        <v>2444954.9986633584</v>
      </c>
      <c r="BF71" s="35">
        <v>666285.63369967509</v>
      </c>
      <c r="BG71" s="35">
        <v>8534.6923010979954</v>
      </c>
      <c r="BH71" s="35">
        <v>87.510344014000012</v>
      </c>
      <c r="BI71" s="35">
        <v>80071.255973984997</v>
      </c>
      <c r="BJ71" s="35">
        <v>9396.4171570870021</v>
      </c>
      <c r="BL71" s="38">
        <f t="shared" si="7"/>
        <v>3013392.6771890381</v>
      </c>
      <c r="BM71" s="35">
        <v>2351804.5428719134</v>
      </c>
      <c r="BN71" s="35">
        <v>123705.93167201303</v>
      </c>
      <c r="BO71" s="35">
        <v>459442</v>
      </c>
      <c r="BP71" s="35">
        <v>62996</v>
      </c>
      <c r="BQ71" s="35">
        <v>8534.6923010980008</v>
      </c>
      <c r="BR71" s="35">
        <v>87.510344014000012</v>
      </c>
      <c r="BS71" s="35">
        <v>6448</v>
      </c>
      <c r="BT71" s="35">
        <v>374</v>
      </c>
    </row>
    <row r="72" spans="1:72" x14ac:dyDescent="0.25">
      <c r="A72" s="31">
        <v>43555</v>
      </c>
      <c r="B72" s="38">
        <f t="shared" si="4"/>
        <v>5762959.2765754359</v>
      </c>
      <c r="C72" s="35">
        <v>57977.398618458006</v>
      </c>
      <c r="D72" s="35">
        <v>15577.424631986998</v>
      </c>
      <c r="E72" s="35">
        <v>2153735.5080321808</v>
      </c>
      <c r="F72" s="35">
        <v>374708.61093605403</v>
      </c>
      <c r="G72" s="35">
        <v>1011427.5044357229</v>
      </c>
      <c r="H72" s="35">
        <v>298552.60276554298</v>
      </c>
      <c r="I72" s="35">
        <v>1802.2007877150002</v>
      </c>
      <c r="J72" s="35">
        <v>0</v>
      </c>
      <c r="K72" s="35">
        <v>1619462.0798737446</v>
      </c>
      <c r="L72" s="35">
        <v>127767.18954426699</v>
      </c>
      <c r="M72" s="35">
        <v>27444.057513842003</v>
      </c>
      <c r="N72" s="36">
        <v>0</v>
      </c>
      <c r="O72" s="35">
        <v>15457.327058717006</v>
      </c>
      <c r="P72" s="35">
        <v>662.01594611700011</v>
      </c>
      <c r="Q72" s="35">
        <v>26347.818131191005</v>
      </c>
      <c r="R72" s="35">
        <v>13165.063246484002</v>
      </c>
      <c r="S72" s="37">
        <v>14678.514030999002</v>
      </c>
      <c r="T72" s="35">
        <v>0</v>
      </c>
      <c r="U72" s="35">
        <v>4155.9139793549984</v>
      </c>
      <c r="V72" s="35">
        <v>38.047043059000003</v>
      </c>
      <c r="W72" s="32"/>
      <c r="X72" s="38">
        <f t="shared" si="5"/>
        <v>5762959.2765754359</v>
      </c>
      <c r="Y72" s="35">
        <v>797418.02235701494</v>
      </c>
      <c r="Z72" s="35">
        <v>13892.420563194999</v>
      </c>
      <c r="AA72" s="35">
        <v>311410.15681626002</v>
      </c>
      <c r="AB72" s="35">
        <v>14575.888242318</v>
      </c>
      <c r="AC72" s="35">
        <v>478565.41512503615</v>
      </c>
      <c r="AD72" s="35">
        <v>30188.204325677998</v>
      </c>
      <c r="AE72" s="35">
        <v>409996.062419786</v>
      </c>
      <c r="AF72" s="35">
        <v>30621.321607826001</v>
      </c>
      <c r="AG72" s="35">
        <v>353218.83481737901</v>
      </c>
      <c r="AH72" s="35">
        <v>35053.954565398999</v>
      </c>
      <c r="AI72" s="35">
        <v>474138.7776890099</v>
      </c>
      <c r="AJ72" s="35">
        <v>49572.686701053011</v>
      </c>
      <c r="AK72" s="35">
        <v>2019657.4225233351</v>
      </c>
      <c r="AL72" s="35">
        <v>642701.35187238199</v>
      </c>
      <c r="AM72" s="46">
        <v>280.31157446700001</v>
      </c>
      <c r="AN72" s="46">
        <v>2.310000788</v>
      </c>
      <c r="AO72" s="46">
        <v>350.74245553000003</v>
      </c>
      <c r="AP72" s="46">
        <v>3.5180294550000002</v>
      </c>
      <c r="AQ72" s="46">
        <v>1608.7800176500002</v>
      </c>
      <c r="AR72" s="46">
        <v>8.161245869</v>
      </c>
      <c r="AS72" s="46">
        <v>2970.0408130410001</v>
      </c>
      <c r="AT72" s="46">
        <v>29.259871555</v>
      </c>
      <c r="AU72" s="46">
        <v>3085.4817187250001</v>
      </c>
      <c r="AV72" s="46">
        <v>46.813362728000001</v>
      </c>
      <c r="AW72" s="46">
        <v>5670.6234197350004</v>
      </c>
      <c r="AX72" s="46">
        <v>139.279015077</v>
      </c>
      <c r="AY72" s="46">
        <v>74117.650714956006</v>
      </c>
      <c r="AZ72" s="46">
        <v>13635.784710188002</v>
      </c>
      <c r="BA72" s="1"/>
      <c r="BB72" s="38">
        <f t="shared" si="6"/>
        <v>5762959.2765754368</v>
      </c>
      <c r="BC72" s="35">
        <v>2350608.4915354764</v>
      </c>
      <c r="BD72" s="35">
        <v>124331.78930441599</v>
      </c>
      <c r="BE72" s="35">
        <v>2493796.2002123455</v>
      </c>
      <c r="BF72" s="35">
        <v>692274.03857343504</v>
      </c>
      <c r="BG72" s="35">
        <v>8295.3565794129991</v>
      </c>
      <c r="BH72" s="35">
        <v>90.062510395000004</v>
      </c>
      <c r="BI72" s="35">
        <v>79788.274134691004</v>
      </c>
      <c r="BJ72" s="35">
        <v>13775.063725265001</v>
      </c>
      <c r="BL72" s="38">
        <f t="shared" si="7"/>
        <v>3014081.6999296998</v>
      </c>
      <c r="BM72" s="35">
        <v>2350608.4915354755</v>
      </c>
      <c r="BN72" s="35">
        <v>124331.789304416</v>
      </c>
      <c r="BO72" s="35">
        <v>460826</v>
      </c>
      <c r="BP72" s="35">
        <v>63248</v>
      </c>
      <c r="BQ72" s="35">
        <v>8295.3565794130009</v>
      </c>
      <c r="BR72" s="35">
        <v>90.062510395000004</v>
      </c>
      <c r="BS72" s="35">
        <v>6298</v>
      </c>
      <c r="BT72" s="35">
        <v>384</v>
      </c>
    </row>
    <row r="73" spans="1:72" x14ac:dyDescent="0.25">
      <c r="A73" s="31">
        <v>43585</v>
      </c>
      <c r="B73" s="38">
        <f t="shared" si="4"/>
        <v>5761203.1931407796</v>
      </c>
      <c r="C73" s="35">
        <v>50407.502140261</v>
      </c>
      <c r="D73" s="35">
        <v>7516.3115873179995</v>
      </c>
      <c r="E73" s="35">
        <v>2156657.4545784937</v>
      </c>
      <c r="F73" s="35">
        <v>367525.61286385707</v>
      </c>
      <c r="G73" s="35">
        <v>1043607.8825392834</v>
      </c>
      <c r="H73" s="35">
        <v>284848.17427698895</v>
      </c>
      <c r="I73" s="35">
        <v>1796.917596168</v>
      </c>
      <c r="J73" s="35">
        <v>0</v>
      </c>
      <c r="K73" s="35">
        <v>1616966.3965079773</v>
      </c>
      <c r="L73" s="35">
        <v>127936.51639379002</v>
      </c>
      <c r="M73" s="35">
        <v>29537.930959443998</v>
      </c>
      <c r="N73" s="36">
        <v>0</v>
      </c>
      <c r="O73" s="35">
        <v>15295.083530948999</v>
      </c>
      <c r="P73" s="35">
        <v>662.44141556400007</v>
      </c>
      <c r="Q73" s="35">
        <v>31856.381899593005</v>
      </c>
      <c r="R73" s="35">
        <v>9200.2091573090001</v>
      </c>
      <c r="S73" s="37">
        <v>13324.00818293</v>
      </c>
      <c r="T73" s="35">
        <v>0</v>
      </c>
      <c r="U73" s="35">
        <v>4023.5095921220004</v>
      </c>
      <c r="V73" s="35">
        <v>40.859918729999997</v>
      </c>
      <c r="W73" s="32"/>
      <c r="X73" s="38">
        <f t="shared" si="5"/>
        <v>5761203.1931407787</v>
      </c>
      <c r="Y73" s="35">
        <v>801044.42566913203</v>
      </c>
      <c r="Z73" s="35">
        <v>14005.887467727</v>
      </c>
      <c r="AA73" s="35">
        <v>310369.62565713096</v>
      </c>
      <c r="AB73" s="35">
        <v>14715.987248856001</v>
      </c>
      <c r="AC73" s="35">
        <v>478091.13272316603</v>
      </c>
      <c r="AD73" s="35">
        <v>30591.895925478006</v>
      </c>
      <c r="AE73" s="35">
        <v>410873.0443436252</v>
      </c>
      <c r="AF73" s="35">
        <v>30817.009707495999</v>
      </c>
      <c r="AG73" s="35">
        <v>353292.87360036303</v>
      </c>
      <c r="AH73" s="35">
        <v>34842.223850612005</v>
      </c>
      <c r="AI73" s="35">
        <v>472308.23823607806</v>
      </c>
      <c r="AJ73" s="35">
        <v>49450.472013431005</v>
      </c>
      <c r="AK73" s="35">
        <v>2043456.8131326879</v>
      </c>
      <c r="AL73" s="35">
        <v>613403.13890835387</v>
      </c>
      <c r="AM73" s="46">
        <v>282.24712221799996</v>
      </c>
      <c r="AN73" s="46">
        <v>2.5562035680000004</v>
      </c>
      <c r="AO73" s="46">
        <v>349.70248366800001</v>
      </c>
      <c r="AP73" s="46">
        <v>4.2300290340000002</v>
      </c>
      <c r="AQ73" s="46">
        <v>1553.1455301360002</v>
      </c>
      <c r="AR73" s="46">
        <v>6.8817485070000011</v>
      </c>
      <c r="AS73" s="46">
        <v>2757.3151017890004</v>
      </c>
      <c r="AT73" s="46">
        <v>26.687297966000003</v>
      </c>
      <c r="AU73" s="46">
        <v>2914.1913039810001</v>
      </c>
      <c r="AV73" s="46">
        <v>39.441289130000001</v>
      </c>
      <c r="AW73" s="46">
        <v>5414.7990674920002</v>
      </c>
      <c r="AX73" s="46">
        <v>143.30012027900003</v>
      </c>
      <c r="AY73" s="46">
        <v>80765.513555754005</v>
      </c>
      <c r="AZ73" s="46">
        <v>9680.4138031189996</v>
      </c>
      <c r="BA73" s="1"/>
      <c r="BB73" s="38">
        <f t="shared" si="6"/>
        <v>5761203.1931407778</v>
      </c>
      <c r="BC73" s="35">
        <v>2353671.1019934174</v>
      </c>
      <c r="BD73" s="35">
        <v>124973.00420016903</v>
      </c>
      <c r="BE73" s="35">
        <v>2515765.0513687655</v>
      </c>
      <c r="BF73" s="35">
        <v>662853.610921785</v>
      </c>
      <c r="BG73" s="35">
        <v>7856.6015417919989</v>
      </c>
      <c r="BH73" s="35">
        <v>79.796568205</v>
      </c>
      <c r="BI73" s="35">
        <v>86180.31262324602</v>
      </c>
      <c r="BJ73" s="35">
        <v>9823.7139233979979</v>
      </c>
      <c r="BL73" s="38">
        <f t="shared" si="7"/>
        <v>3015634.5043035834</v>
      </c>
      <c r="BM73" s="35">
        <v>2353671.1019934174</v>
      </c>
      <c r="BN73" s="35">
        <v>124973.00420016903</v>
      </c>
      <c r="BO73" s="35">
        <v>459368</v>
      </c>
      <c r="BP73" s="35">
        <v>63276</v>
      </c>
      <c r="BQ73" s="35">
        <v>7856.6015417920007</v>
      </c>
      <c r="BR73" s="35">
        <v>79.796568205</v>
      </c>
      <c r="BS73" s="35">
        <v>6028</v>
      </c>
      <c r="BT73" s="35">
        <v>382</v>
      </c>
    </row>
    <row r="74" spans="1:72" x14ac:dyDescent="0.25">
      <c r="A74" s="31">
        <v>43616</v>
      </c>
      <c r="B74" s="38">
        <f t="shared" si="4"/>
        <v>5758387.4013374858</v>
      </c>
      <c r="C74" s="35">
        <v>61616.667627965013</v>
      </c>
      <c r="D74" s="35">
        <v>13453.027054386001</v>
      </c>
      <c r="E74" s="35">
        <v>2150696.9365458111</v>
      </c>
      <c r="F74" s="35">
        <v>338680.78661976202</v>
      </c>
      <c r="G74" s="35">
        <v>997368.00545545004</v>
      </c>
      <c r="H74" s="35">
        <v>282760.84812477807</v>
      </c>
      <c r="I74" s="35">
        <v>1800.905354023</v>
      </c>
      <c r="J74" s="35">
        <v>0</v>
      </c>
      <c r="K74" s="35">
        <v>1691273.252875624</v>
      </c>
      <c r="L74" s="35">
        <v>122193.43308031998</v>
      </c>
      <c r="M74" s="35">
        <v>21192.096441334001</v>
      </c>
      <c r="N74" s="36">
        <v>0</v>
      </c>
      <c r="O74" s="35">
        <v>14006.604685539</v>
      </c>
      <c r="P74" s="35">
        <v>663.54254197900002</v>
      </c>
      <c r="Q74" s="35">
        <v>38935.01255827499</v>
      </c>
      <c r="R74" s="35">
        <v>7496.8299419940004</v>
      </c>
      <c r="S74" s="37">
        <v>12811.987857873</v>
      </c>
      <c r="T74" s="35">
        <v>0</v>
      </c>
      <c r="U74" s="35">
        <v>3387.1956344480004</v>
      </c>
      <c r="V74" s="35">
        <v>50.268937925000003</v>
      </c>
      <c r="W74" s="32"/>
      <c r="X74" s="38">
        <f t="shared" si="5"/>
        <v>5758387.4013374858</v>
      </c>
      <c r="Y74" s="35">
        <v>864167.9623733589</v>
      </c>
      <c r="Z74" s="35">
        <v>14063.561508166</v>
      </c>
      <c r="AA74" s="35">
        <v>319800.01123238704</v>
      </c>
      <c r="AB74" s="35">
        <v>14476.638189242003</v>
      </c>
      <c r="AC74" s="35">
        <v>490663.27503912302</v>
      </c>
      <c r="AD74" s="35">
        <v>30008.812477936004</v>
      </c>
      <c r="AE74" s="35">
        <v>415724.91970368213</v>
      </c>
      <c r="AF74" s="35">
        <v>30269.823099815007</v>
      </c>
      <c r="AG74" s="35">
        <v>354352.47203830507</v>
      </c>
      <c r="AH74" s="35">
        <v>34396.241400155006</v>
      </c>
      <c r="AI74" s="35">
        <v>469729.69247991091</v>
      </c>
      <c r="AJ74" s="35">
        <v>48730.122047919991</v>
      </c>
      <c r="AK74" s="35">
        <v>1988317.4349921071</v>
      </c>
      <c r="AL74" s="35">
        <v>585142.89615601196</v>
      </c>
      <c r="AM74" s="46">
        <v>284.85242702199997</v>
      </c>
      <c r="AN74" s="46">
        <v>2.3026552990000004</v>
      </c>
      <c r="AO74" s="46">
        <v>330.92781623799999</v>
      </c>
      <c r="AP74" s="46">
        <v>4.5550912610000012</v>
      </c>
      <c r="AQ74" s="46">
        <v>1460.0801634260004</v>
      </c>
      <c r="AR74" s="46">
        <v>7.8482450150000007</v>
      </c>
      <c r="AS74" s="46">
        <v>2509.2798948280006</v>
      </c>
      <c r="AT74" s="46">
        <v>21.908821785999997</v>
      </c>
      <c r="AU74" s="46">
        <v>2852.0679227470005</v>
      </c>
      <c r="AV74" s="46">
        <v>40.504493193000002</v>
      </c>
      <c r="AW74" s="46">
        <v>4678.5018920810007</v>
      </c>
      <c r="AX74" s="46">
        <v>145.75483331499998</v>
      </c>
      <c r="AY74" s="46">
        <v>78217.187061126999</v>
      </c>
      <c r="AZ74" s="46">
        <v>7987.767282028999</v>
      </c>
      <c r="BA74" s="1"/>
      <c r="BB74" s="38">
        <f t="shared" si="6"/>
        <v>5758387.4013374876</v>
      </c>
      <c r="BC74" s="35">
        <v>2444708.6403868552</v>
      </c>
      <c r="BD74" s="35">
        <v>123215.07667531405</v>
      </c>
      <c r="BE74" s="35">
        <v>2458047.1274720188</v>
      </c>
      <c r="BF74" s="35">
        <v>633873.01820393198</v>
      </c>
      <c r="BG74" s="35">
        <v>7437.2082242610013</v>
      </c>
      <c r="BH74" s="35">
        <v>77.119306553999991</v>
      </c>
      <c r="BI74" s="35">
        <v>82895.688953207995</v>
      </c>
      <c r="BJ74" s="35">
        <v>8133.5221153440007</v>
      </c>
      <c r="BL74" s="38">
        <f t="shared" si="7"/>
        <v>3099682.044592985</v>
      </c>
      <c r="BM74" s="35">
        <v>2444708.6403868557</v>
      </c>
      <c r="BN74" s="35">
        <v>123215.07667531406</v>
      </c>
      <c r="BO74" s="35">
        <v>456290</v>
      </c>
      <c r="BP74" s="35">
        <v>62124</v>
      </c>
      <c r="BQ74" s="35">
        <v>7437.2082242610004</v>
      </c>
      <c r="BR74" s="35">
        <v>77.119306554000005</v>
      </c>
      <c r="BS74" s="35">
        <v>5438</v>
      </c>
      <c r="BT74" s="35">
        <v>392</v>
      </c>
    </row>
    <row r="75" spans="1:72" x14ac:dyDescent="0.25">
      <c r="A75" s="31">
        <v>43646</v>
      </c>
      <c r="B75" s="38">
        <f t="shared" si="4"/>
        <v>5889921.7115734108</v>
      </c>
      <c r="C75" s="35">
        <v>56911.412803842999</v>
      </c>
      <c r="D75" s="35">
        <v>9182.9261410969993</v>
      </c>
      <c r="E75" s="35">
        <v>2165191.8835566766</v>
      </c>
      <c r="F75" s="35">
        <v>331195.56990396115</v>
      </c>
      <c r="G75" s="35">
        <v>1075900.5740938974</v>
      </c>
      <c r="H75" s="35">
        <v>318623.86845216493</v>
      </c>
      <c r="I75" s="35">
        <v>1104.608766068</v>
      </c>
      <c r="J75" s="35">
        <v>0</v>
      </c>
      <c r="K75" s="35">
        <v>1691581.9434176404</v>
      </c>
      <c r="L75" s="35">
        <v>132352.94320676298</v>
      </c>
      <c r="M75" s="35">
        <v>33274.507604446</v>
      </c>
      <c r="N75" s="36">
        <v>0</v>
      </c>
      <c r="O75" s="35">
        <v>14542.441223252001</v>
      </c>
      <c r="P75" s="35">
        <v>656.78679846900002</v>
      </c>
      <c r="Q75" s="35">
        <v>33052.582065958995</v>
      </c>
      <c r="R75" s="35">
        <v>8815.1495257759998</v>
      </c>
      <c r="S75" s="37">
        <v>13515.522828839999</v>
      </c>
      <c r="T75" s="35">
        <v>0</v>
      </c>
      <c r="U75" s="35">
        <v>3992.3420809320014</v>
      </c>
      <c r="V75" s="35">
        <v>26.649103628000002</v>
      </c>
      <c r="W75" s="32"/>
      <c r="X75" s="38">
        <f t="shared" si="5"/>
        <v>5889921.7115734126</v>
      </c>
      <c r="Y75" s="35">
        <v>828188.24079770222</v>
      </c>
      <c r="Z75" s="35">
        <v>13987.516285215999</v>
      </c>
      <c r="AA75" s="35">
        <v>319979.78940641112</v>
      </c>
      <c r="AB75" s="35">
        <v>14499.073422481</v>
      </c>
      <c r="AC75" s="35">
        <v>494701.05961480207</v>
      </c>
      <c r="AD75" s="35">
        <v>30501.992584963009</v>
      </c>
      <c r="AE75" s="35">
        <v>424586.19232087099</v>
      </c>
      <c r="AF75" s="35">
        <v>31196.994192069993</v>
      </c>
      <c r="AG75" s="35">
        <v>365465.08398501901</v>
      </c>
      <c r="AH75" s="35">
        <v>35644.697191563006</v>
      </c>
      <c r="AI75" s="35">
        <v>484918.55065363704</v>
      </c>
      <c r="AJ75" s="35">
        <v>51072.061613455007</v>
      </c>
      <c r="AK75" s="35">
        <v>2072851.5058596828</v>
      </c>
      <c r="AL75" s="35">
        <v>614452.97241423815</v>
      </c>
      <c r="AM75" s="46">
        <v>279.29618747600006</v>
      </c>
      <c r="AN75" s="46">
        <v>2.2491388509999997</v>
      </c>
      <c r="AO75" s="46">
        <v>324.62069547000004</v>
      </c>
      <c r="AP75" s="46">
        <v>3.9683031720000002</v>
      </c>
      <c r="AQ75" s="46">
        <v>1477.3891518370001</v>
      </c>
      <c r="AR75" s="46">
        <v>9.5944386500000007</v>
      </c>
      <c r="AS75" s="46">
        <v>2593.3492140940007</v>
      </c>
      <c r="AT75" s="46">
        <v>23.761537184999998</v>
      </c>
      <c r="AU75" s="46">
        <v>2929.4187762770002</v>
      </c>
      <c r="AV75" s="46">
        <v>33.659329095000004</v>
      </c>
      <c r="AW75" s="46">
        <v>5092.0822903329999</v>
      </c>
      <c r="AX75" s="46">
        <v>163.159067343</v>
      </c>
      <c r="AY75" s="46">
        <v>85681.239487942017</v>
      </c>
      <c r="AZ75" s="46">
        <v>9262.1936135769993</v>
      </c>
      <c r="BA75" s="1"/>
      <c r="BB75" s="38">
        <f t="shared" si="6"/>
        <v>5889921.7115734126</v>
      </c>
      <c r="BC75" s="35">
        <v>2432920.3661248041</v>
      </c>
      <c r="BD75" s="35">
        <v>125830.27367629306</v>
      </c>
      <c r="BE75" s="35">
        <v>2557770.0565133197</v>
      </c>
      <c r="BF75" s="35">
        <v>665525.03402769333</v>
      </c>
      <c r="BG75" s="35">
        <v>7604.0740251539964</v>
      </c>
      <c r="BH75" s="35">
        <v>73.232746952999989</v>
      </c>
      <c r="BI75" s="35">
        <v>90773.321778275014</v>
      </c>
      <c r="BJ75" s="35">
        <v>9425.3526809200011</v>
      </c>
      <c r="BL75" s="38">
        <f t="shared" si="7"/>
        <v>3108217.9465732039</v>
      </c>
      <c r="BM75" s="35">
        <v>2432920.3661248037</v>
      </c>
      <c r="BN75" s="35">
        <v>125830.27367629309</v>
      </c>
      <c r="BO75" s="35">
        <v>470638</v>
      </c>
      <c r="BP75" s="35">
        <v>64622</v>
      </c>
      <c r="BQ75" s="35">
        <v>7604.0740251540001</v>
      </c>
      <c r="BR75" s="35">
        <v>73.232746953000003</v>
      </c>
      <c r="BS75" s="35">
        <v>6136</v>
      </c>
      <c r="BT75" s="35">
        <v>394</v>
      </c>
    </row>
    <row r="76" spans="1:72" x14ac:dyDescent="0.25">
      <c r="A76" s="31">
        <v>43677</v>
      </c>
      <c r="B76" s="38">
        <f t="shared" si="4"/>
        <v>5901140.4304790925</v>
      </c>
      <c r="C76" s="35">
        <v>43935.632235063</v>
      </c>
      <c r="D76" s="35">
        <v>9458.2244364950002</v>
      </c>
      <c r="E76" s="35">
        <v>2205778.1466552368</v>
      </c>
      <c r="F76" s="35">
        <v>330843.33494238509</v>
      </c>
      <c r="G76" s="35">
        <v>1045313.9343211335</v>
      </c>
      <c r="H76" s="35">
        <v>337807.7335479391</v>
      </c>
      <c r="I76" s="35">
        <v>1111.6371906140002</v>
      </c>
      <c r="J76" s="35">
        <v>0</v>
      </c>
      <c r="K76" s="35">
        <v>1697702.4700830604</v>
      </c>
      <c r="L76" s="35">
        <v>127611.62949491903</v>
      </c>
      <c r="M76" s="35">
        <v>32386.942995539001</v>
      </c>
      <c r="N76" s="36">
        <v>0</v>
      </c>
      <c r="O76" s="35">
        <v>16077.965957253999</v>
      </c>
      <c r="P76" s="35">
        <v>651.64031841600013</v>
      </c>
      <c r="Q76" s="35">
        <v>26728.859764583012</v>
      </c>
      <c r="R76" s="35">
        <v>7976.8482665980018</v>
      </c>
      <c r="S76" s="37">
        <v>13176.374041234001</v>
      </c>
      <c r="T76" s="35">
        <v>0</v>
      </c>
      <c r="U76" s="35">
        <v>4553.3681172240013</v>
      </c>
      <c r="V76" s="35">
        <v>25.688111397000004</v>
      </c>
      <c r="W76" s="32"/>
      <c r="X76" s="38">
        <f t="shared" si="5"/>
        <v>5901140.4304790916</v>
      </c>
      <c r="Y76" s="35">
        <v>834205.19385581103</v>
      </c>
      <c r="Z76" s="35">
        <v>14191.662939796002</v>
      </c>
      <c r="AA76" s="35">
        <v>321549.27326248703</v>
      </c>
      <c r="AB76" s="35">
        <v>14762.256432769002</v>
      </c>
      <c r="AC76" s="35">
        <v>499083.14314737811</v>
      </c>
      <c r="AD76" s="35">
        <v>31153.653442252995</v>
      </c>
      <c r="AE76" s="35">
        <v>428158.62209894595</v>
      </c>
      <c r="AF76" s="35">
        <v>31455.477193091003</v>
      </c>
      <c r="AG76" s="35">
        <v>368977.64477255102</v>
      </c>
      <c r="AH76" s="35">
        <v>35590.290604599002</v>
      </c>
      <c r="AI76" s="35">
        <v>488982.42556837312</v>
      </c>
      <c r="AJ76" s="35">
        <v>50923.365598780001</v>
      </c>
      <c r="AK76" s="35">
        <v>2052885.5177795622</v>
      </c>
      <c r="AL76" s="35">
        <v>627644.21621045005</v>
      </c>
      <c r="AM76" s="46">
        <v>272.34466376500001</v>
      </c>
      <c r="AN76" s="46">
        <v>2.5183377410000003</v>
      </c>
      <c r="AO76" s="46">
        <v>318.97021726800006</v>
      </c>
      <c r="AP76" s="46">
        <v>4.3810668460000004</v>
      </c>
      <c r="AQ76" s="46">
        <v>1486.055536675</v>
      </c>
      <c r="AR76" s="46">
        <v>10.171877218000001</v>
      </c>
      <c r="AS76" s="46">
        <v>2649.4083576969997</v>
      </c>
      <c r="AT76" s="46">
        <v>23.484140897000003</v>
      </c>
      <c r="AU76" s="46">
        <v>3069.6166229539999</v>
      </c>
      <c r="AV76" s="46">
        <v>41.841496813000006</v>
      </c>
      <c r="AW76" s="46">
        <v>5453.5060534389995</v>
      </c>
      <c r="AX76" s="46">
        <v>152.33572151000001</v>
      </c>
      <c r="AY76" s="46">
        <v>79673.609424035996</v>
      </c>
      <c r="AZ76" s="46">
        <v>8419.4440553860004</v>
      </c>
      <c r="BA76" s="1"/>
      <c r="BB76" s="38">
        <f t="shared" si="6"/>
        <v>5901140.4304790925</v>
      </c>
      <c r="BC76" s="35">
        <v>2451973.8771371739</v>
      </c>
      <c r="BD76" s="35">
        <v>127153.34061250804</v>
      </c>
      <c r="BE76" s="35">
        <v>2541867.9433479351</v>
      </c>
      <c r="BF76" s="35">
        <v>678567.58180922992</v>
      </c>
      <c r="BG76" s="35">
        <v>7796.3953983590018</v>
      </c>
      <c r="BH76" s="35">
        <v>82.396919515000008</v>
      </c>
      <c r="BI76" s="35">
        <v>85127.115477475003</v>
      </c>
      <c r="BJ76" s="35">
        <v>8571.7797768960008</v>
      </c>
      <c r="BL76" s="38">
        <f t="shared" si="7"/>
        <v>3133360.0100675556</v>
      </c>
      <c r="BM76" s="35">
        <v>2451973.8771371739</v>
      </c>
      <c r="BN76" s="35">
        <v>127153.34061250801</v>
      </c>
      <c r="BO76" s="35">
        <v>474816</v>
      </c>
      <c r="BP76" s="35">
        <v>64724</v>
      </c>
      <c r="BQ76" s="35">
        <v>7796.3953983590009</v>
      </c>
      <c r="BR76" s="35">
        <v>82.396919515000008</v>
      </c>
      <c r="BS76" s="35">
        <v>6442</v>
      </c>
      <c r="BT76" s="35">
        <v>372</v>
      </c>
    </row>
    <row r="77" spans="1:72" x14ac:dyDescent="0.25">
      <c r="A77" s="2">
        <f>EOMONTH(A76,1)</f>
        <v>43708</v>
      </c>
      <c r="B77" s="38">
        <f t="shared" si="4"/>
        <v>5898422.9601111058</v>
      </c>
      <c r="C77" s="35">
        <v>46107.45764226</v>
      </c>
      <c r="D77" s="35">
        <v>10346.265048189</v>
      </c>
      <c r="E77" s="35">
        <v>2224479.6100699077</v>
      </c>
      <c r="F77" s="35">
        <v>341466.99210712896</v>
      </c>
      <c r="G77" s="35">
        <v>1031117.0597256701</v>
      </c>
      <c r="H77" s="35">
        <v>320859.08362272626</v>
      </c>
      <c r="I77" s="35">
        <v>993.47116484399999</v>
      </c>
      <c r="J77" s="35">
        <v>0</v>
      </c>
      <c r="K77" s="35">
        <v>1693105.1423403667</v>
      </c>
      <c r="L77" s="35">
        <v>131121.25103414606</v>
      </c>
      <c r="M77" s="35">
        <v>28940.656147784</v>
      </c>
      <c r="N77" s="36">
        <v>0</v>
      </c>
      <c r="O77" s="35">
        <v>14586.559810015002</v>
      </c>
      <c r="P77" s="35">
        <v>659.42725865400007</v>
      </c>
      <c r="Q77" s="35">
        <v>26623.277332237994</v>
      </c>
      <c r="R77" s="35">
        <v>9021.5856278270003</v>
      </c>
      <c r="S77" s="37">
        <v>14334.702511684001</v>
      </c>
      <c r="T77" s="35">
        <v>0</v>
      </c>
      <c r="U77" s="35">
        <v>4633.3328477890009</v>
      </c>
      <c r="V77" s="35">
        <v>27.085819875999999</v>
      </c>
      <c r="W77" s="32"/>
      <c r="X77" s="38">
        <f t="shared" si="5"/>
        <v>5898422.9601111049</v>
      </c>
      <c r="Y77" s="35">
        <v>827103.25459987996</v>
      </c>
      <c r="Z77" s="35">
        <v>14219.810820917999</v>
      </c>
      <c r="AA77" s="35">
        <v>323064.7831252279</v>
      </c>
      <c r="AB77" s="35">
        <v>14869.169397723999</v>
      </c>
      <c r="AC77" s="35">
        <v>500914.43320100207</v>
      </c>
      <c r="AD77" s="35">
        <v>31235.164525380995</v>
      </c>
      <c r="AE77" s="35">
        <v>427951.00782927294</v>
      </c>
      <c r="AF77" s="35">
        <v>31945.164734081001</v>
      </c>
      <c r="AG77" s="35">
        <v>369868.15680248302</v>
      </c>
      <c r="AH77" s="35">
        <v>36436.745264181998</v>
      </c>
      <c r="AI77" s="35">
        <v>489943.387344416</v>
      </c>
      <c r="AJ77" s="35">
        <v>51202.337342158004</v>
      </c>
      <c r="AK77" s="35">
        <v>2056957.7180407662</v>
      </c>
      <c r="AL77" s="35">
        <v>623885.19972774608</v>
      </c>
      <c r="AM77" s="46">
        <v>270.71091111300001</v>
      </c>
      <c r="AN77" s="46">
        <v>2.2445491049999999</v>
      </c>
      <c r="AO77" s="46">
        <v>323.857499437</v>
      </c>
      <c r="AP77" s="46">
        <v>3.465812895</v>
      </c>
      <c r="AQ77" s="46">
        <v>1496.677090679</v>
      </c>
      <c r="AR77" s="46">
        <v>8.9337357419999996</v>
      </c>
      <c r="AS77" s="46">
        <v>2684.9955969370003</v>
      </c>
      <c r="AT77" s="46">
        <v>25.147437397000001</v>
      </c>
      <c r="AU77" s="46">
        <v>3097.703659844</v>
      </c>
      <c r="AV77" s="46">
        <v>32.305055961999997</v>
      </c>
      <c r="AW77" s="46">
        <v>5663.1523476000002</v>
      </c>
      <c r="AX77" s="46">
        <v>178.27161008900001</v>
      </c>
      <c r="AY77" s="46">
        <v>75581.431543899991</v>
      </c>
      <c r="AZ77" s="46">
        <v>9457.730505167001</v>
      </c>
      <c r="BA77" s="1"/>
      <c r="BB77" s="38">
        <f t="shared" si="6"/>
        <v>5898422.9601111049</v>
      </c>
      <c r="BC77" s="35">
        <v>2448901.6355578662</v>
      </c>
      <c r="BD77" s="35">
        <v>128706.05474228603</v>
      </c>
      <c r="BE77" s="35">
        <v>2546901.1053851824</v>
      </c>
      <c r="BF77" s="35">
        <v>675087.53706990415</v>
      </c>
      <c r="BG77" s="35">
        <v>7873.9447580099986</v>
      </c>
      <c r="BH77" s="35">
        <v>72.096591101000001</v>
      </c>
      <c r="BI77" s="35">
        <v>81244.58389150002</v>
      </c>
      <c r="BJ77" s="35">
        <v>9636.0021152560021</v>
      </c>
      <c r="BL77" s="38">
        <f t="shared" si="7"/>
        <v>3133859.7316492638</v>
      </c>
      <c r="BM77" s="35">
        <v>2448901.6355578667</v>
      </c>
      <c r="BN77" s="35">
        <v>128706.054742286</v>
      </c>
      <c r="BO77" s="35">
        <v>476070</v>
      </c>
      <c r="BP77" s="35">
        <v>65334</v>
      </c>
      <c r="BQ77" s="35">
        <v>7873.9447580100004</v>
      </c>
      <c r="BR77" s="35">
        <v>72.096591101000001</v>
      </c>
      <c r="BS77" s="35">
        <v>6488</v>
      </c>
      <c r="BT77" s="35">
        <v>414</v>
      </c>
    </row>
    <row r="78" spans="1:72" x14ac:dyDescent="0.25">
      <c r="A78" s="2">
        <f>EOMONTH(A77,1)</f>
        <v>43738</v>
      </c>
      <c r="B78" s="38">
        <f t="shared" si="4"/>
        <v>5984425.0172657296</v>
      </c>
      <c r="C78" s="35">
        <v>47680.474252023021</v>
      </c>
      <c r="D78" s="35">
        <v>10337.167491447999</v>
      </c>
      <c r="E78" s="35">
        <v>2222444.2675647018</v>
      </c>
      <c r="F78" s="35">
        <v>344824.46064685</v>
      </c>
      <c r="G78" s="35">
        <v>1078763.1700255156</v>
      </c>
      <c r="H78" s="35">
        <v>340430.08192414691</v>
      </c>
      <c r="I78" s="35">
        <v>981.73177990500017</v>
      </c>
      <c r="J78" s="35">
        <v>0</v>
      </c>
      <c r="K78" s="35">
        <v>1699750.9079271192</v>
      </c>
      <c r="L78" s="35">
        <v>134627.77829536598</v>
      </c>
      <c r="M78" s="35">
        <v>31403.009417780999</v>
      </c>
      <c r="N78" s="36">
        <v>0</v>
      </c>
      <c r="O78" s="35">
        <v>14834.351399446001</v>
      </c>
      <c r="P78" s="35">
        <v>659.89372080700002</v>
      </c>
      <c r="Q78" s="35">
        <v>28514.258979071987</v>
      </c>
      <c r="R78" s="35">
        <v>7240.5392058740017</v>
      </c>
      <c r="S78" s="37">
        <v>17193.284080568003</v>
      </c>
      <c r="T78" s="35">
        <v>0</v>
      </c>
      <c r="U78" s="35">
        <v>4715.536010703001</v>
      </c>
      <c r="V78" s="35">
        <v>24.104544403999999</v>
      </c>
      <c r="W78" s="32"/>
      <c r="X78" s="38">
        <f t="shared" si="5"/>
        <v>5984425.0172657333</v>
      </c>
      <c r="Y78" s="35">
        <v>825879.93144042674</v>
      </c>
      <c r="Z78" s="35">
        <v>14286.843464884005</v>
      </c>
      <c r="AA78" s="35">
        <v>323090.56146283221</v>
      </c>
      <c r="AB78" s="35">
        <v>15105.957926686</v>
      </c>
      <c r="AC78" s="35">
        <v>500794.904289859</v>
      </c>
      <c r="AD78" s="35">
        <v>31571.064756212014</v>
      </c>
      <c r="AE78" s="35">
        <v>429189.1296823931</v>
      </c>
      <c r="AF78" s="35">
        <v>32023.886285257002</v>
      </c>
      <c r="AG78" s="35">
        <v>370548.86539414199</v>
      </c>
      <c r="AH78" s="35">
        <v>36762.569663164009</v>
      </c>
      <c r="AI78" s="35">
        <v>495765.54739411187</v>
      </c>
      <c r="AJ78" s="35">
        <v>51747.542047414012</v>
      </c>
      <c r="AK78" s="35">
        <v>2104351.6118855001</v>
      </c>
      <c r="AL78" s="35">
        <v>648721.62421419425</v>
      </c>
      <c r="AM78" s="46">
        <v>267.78321641799999</v>
      </c>
      <c r="AN78" s="46">
        <v>2.4333351890000001</v>
      </c>
      <c r="AO78" s="46">
        <v>310.22004634599995</v>
      </c>
      <c r="AP78" s="46">
        <v>3.8114643290000001</v>
      </c>
      <c r="AQ78" s="46">
        <v>1491.4272865810003</v>
      </c>
      <c r="AR78" s="46">
        <v>10.773976712</v>
      </c>
      <c r="AS78" s="46">
        <v>2763.2358441889992</v>
      </c>
      <c r="AT78" s="46">
        <v>26.517699370999999</v>
      </c>
      <c r="AU78" s="46">
        <v>3240.5122659500003</v>
      </c>
      <c r="AV78" s="46">
        <v>38.310659216000005</v>
      </c>
      <c r="AW78" s="46">
        <v>5808.5419753900023</v>
      </c>
      <c r="AX78" s="46">
        <v>128.87845896800002</v>
      </c>
      <c r="AY78" s="46">
        <v>82778.719252696028</v>
      </c>
      <c r="AZ78" s="46">
        <v>7713.8118772999997</v>
      </c>
      <c r="BA78" s="1"/>
      <c r="BB78" s="38">
        <f t="shared" si="6"/>
        <v>5984425.0172657315</v>
      </c>
      <c r="BC78" s="35">
        <v>2449503.3922696542</v>
      </c>
      <c r="BD78" s="35">
        <v>129750.32209620302</v>
      </c>
      <c r="BE78" s="35">
        <v>2600117.15927961</v>
      </c>
      <c r="BF78" s="35">
        <v>700469.16626160825</v>
      </c>
      <c r="BG78" s="35">
        <v>8073.1786594839978</v>
      </c>
      <c r="BH78" s="35">
        <v>81.847134817000011</v>
      </c>
      <c r="BI78" s="35">
        <v>88587.261228086005</v>
      </c>
      <c r="BJ78" s="35">
        <v>7842.6903362679996</v>
      </c>
      <c r="BL78" s="38">
        <f t="shared" si="7"/>
        <v>3141428.740160157</v>
      </c>
      <c r="BM78" s="35">
        <v>2449503.3922696533</v>
      </c>
      <c r="BN78" s="35">
        <v>129750.322096203</v>
      </c>
      <c r="BO78" s="35">
        <v>481314</v>
      </c>
      <c r="BP78" s="35">
        <v>65614</v>
      </c>
      <c r="BQ78" s="35">
        <v>8073.1786594840005</v>
      </c>
      <c r="BR78" s="35">
        <v>81.847134817000011</v>
      </c>
      <c r="BS78" s="35">
        <v>6716</v>
      </c>
      <c r="BT78" s="35">
        <v>376</v>
      </c>
    </row>
    <row r="79" spans="1:72" x14ac:dyDescent="0.25">
      <c r="A79" s="2">
        <f>EOMONTH(A78,1)</f>
        <v>43769</v>
      </c>
      <c r="B79" s="38">
        <f>SUM(C79:V79)</f>
        <v>6003886.2297623763</v>
      </c>
      <c r="C79" s="35">
        <v>45130.319395906001</v>
      </c>
      <c r="D79" s="35">
        <v>7196.9391062090017</v>
      </c>
      <c r="E79" s="35">
        <v>2248769.361838134</v>
      </c>
      <c r="F79" s="35">
        <v>353474.12697649095</v>
      </c>
      <c r="G79" s="35">
        <v>1064166.6491902603</v>
      </c>
      <c r="H79" s="35">
        <v>333635.39177886804</v>
      </c>
      <c r="I79" s="35">
        <v>987.96017010200012</v>
      </c>
      <c r="J79" s="35">
        <v>0</v>
      </c>
      <c r="K79" s="35">
        <v>1708890.6026985878</v>
      </c>
      <c r="L79" s="35">
        <v>130142.90288202198</v>
      </c>
      <c r="M79" s="35">
        <v>42558.405364295002</v>
      </c>
      <c r="N79" s="36">
        <v>0</v>
      </c>
      <c r="O79" s="35">
        <v>15192.882050300997</v>
      </c>
      <c r="P79" s="35">
        <v>651.70114723899997</v>
      </c>
      <c r="Q79" s="35">
        <v>26591.703814711</v>
      </c>
      <c r="R79" s="35">
        <v>6034.1976698000017</v>
      </c>
      <c r="S79" s="37">
        <v>15757.320931356</v>
      </c>
      <c r="T79" s="35">
        <v>0</v>
      </c>
      <c r="U79" s="35">
        <v>4681.0825320579988</v>
      </c>
      <c r="V79" s="35">
        <v>24.682216036</v>
      </c>
      <c r="W79" s="32"/>
      <c r="X79" s="38">
        <f t="shared" si="5"/>
        <v>6003886.2297623754</v>
      </c>
      <c r="Y79" s="35">
        <v>830927.80925520789</v>
      </c>
      <c r="Z79" s="35">
        <v>14364.475570782995</v>
      </c>
      <c r="AA79" s="35">
        <v>324983.25294106296</v>
      </c>
      <c r="AB79" s="35">
        <v>15075.251044807999</v>
      </c>
      <c r="AC79" s="35">
        <v>502803.80075638095</v>
      </c>
      <c r="AD79" s="35">
        <v>31457.803281428009</v>
      </c>
      <c r="AE79" s="35">
        <v>432701.91313142318</v>
      </c>
      <c r="AF79" s="35">
        <v>31646.801797661996</v>
      </c>
      <c r="AG79" s="35">
        <v>373007.48958831804</v>
      </c>
      <c r="AH79" s="35">
        <v>36191.715655994005</v>
      </c>
      <c r="AI79" s="35">
        <v>495649.12079105311</v>
      </c>
      <c r="AJ79" s="35">
        <v>50901.505677861001</v>
      </c>
      <c r="AK79" s="35">
        <v>2107871.5068295449</v>
      </c>
      <c r="AL79" s="35">
        <v>644811.80771505425</v>
      </c>
      <c r="AM79" s="46">
        <v>270.43253669799998</v>
      </c>
      <c r="AN79" s="46">
        <v>2.5289074670000002</v>
      </c>
      <c r="AO79" s="46">
        <v>309.32885527900009</v>
      </c>
      <c r="AP79" s="46">
        <v>4.1522348669999998</v>
      </c>
      <c r="AQ79" s="46">
        <v>1538.4794522860002</v>
      </c>
      <c r="AR79" s="46">
        <v>9.5548461240000009</v>
      </c>
      <c r="AS79" s="46">
        <v>2859.5197069040005</v>
      </c>
      <c r="AT79" s="46">
        <v>26.945241609000004</v>
      </c>
      <c r="AU79" s="46">
        <v>3261.9079902399999</v>
      </c>
      <c r="AV79" s="46">
        <v>32.389368786000006</v>
      </c>
      <c r="AW79" s="46">
        <v>5778.3857820740013</v>
      </c>
      <c r="AX79" s="46">
        <v>165.758290929</v>
      </c>
      <c r="AY79" s="46">
        <v>90763.340369239988</v>
      </c>
      <c r="AZ79" s="46">
        <v>6469.2521432930007</v>
      </c>
      <c r="BB79" s="38">
        <f>SUM(BC79:BJ79)</f>
        <v>6003886.2297623781</v>
      </c>
      <c r="BC79" s="35">
        <v>2464424.265672395</v>
      </c>
      <c r="BD79" s="35">
        <v>128736.04735067495</v>
      </c>
      <c r="BE79" s="35">
        <v>2603520.6276205974</v>
      </c>
      <c r="BF79" s="35">
        <v>695713.31339291518</v>
      </c>
      <c r="BG79" s="35">
        <v>8239.6685414069998</v>
      </c>
      <c r="BH79" s="35">
        <v>75.570598853000007</v>
      </c>
      <c r="BI79" s="35">
        <v>96541.726151314026</v>
      </c>
      <c r="BJ79" s="35">
        <v>6635.0104342220011</v>
      </c>
      <c r="BL79" s="38">
        <f t="shared" si="7"/>
        <v>3155951.552163328</v>
      </c>
      <c r="BM79" s="35">
        <v>2464424.2656723931</v>
      </c>
      <c r="BN79" s="35">
        <v>128736.04735067501</v>
      </c>
      <c r="BO79" s="35">
        <v>482032</v>
      </c>
      <c r="BP79" s="35">
        <v>65150</v>
      </c>
      <c r="BQ79" s="35">
        <v>8239.6685414069998</v>
      </c>
      <c r="BR79" s="35">
        <v>75.570598853000007</v>
      </c>
      <c r="BS79" s="35">
        <v>6916</v>
      </c>
      <c r="BT79" s="35">
        <v>378</v>
      </c>
    </row>
    <row r="80" spans="1:72" x14ac:dyDescent="0.25">
      <c r="A80" s="2">
        <f>EOMONTH(A79,1)</f>
        <v>43799</v>
      </c>
      <c r="B80" s="38">
        <f>SUM(C80:V80)</f>
        <v>6042744.0184483957</v>
      </c>
      <c r="C80" s="35">
        <v>47710.171377027</v>
      </c>
      <c r="D80" s="35">
        <v>8532.8733049090024</v>
      </c>
      <c r="E80" s="35">
        <v>2231920.0372129697</v>
      </c>
      <c r="F80" s="35">
        <v>330885.57476848591</v>
      </c>
      <c r="G80" s="35">
        <v>1112696.9720482084</v>
      </c>
      <c r="H80" s="35">
        <v>339063.15972336626</v>
      </c>
      <c r="I80" s="35">
        <v>1004.1863404600001</v>
      </c>
      <c r="J80" s="35">
        <v>0</v>
      </c>
      <c r="K80" s="35">
        <v>1734662.7542669284</v>
      </c>
      <c r="L80" s="35">
        <v>129546.58433905503</v>
      </c>
      <c r="M80" s="35">
        <v>30130.387865550001</v>
      </c>
      <c r="N80" s="36">
        <v>0</v>
      </c>
      <c r="O80" s="35">
        <v>14395.743193228998</v>
      </c>
      <c r="P80" s="35">
        <v>658.18109530900006</v>
      </c>
      <c r="Q80" s="35">
        <v>30897.455469408989</v>
      </c>
      <c r="R80" s="35">
        <v>8740.3383883549996</v>
      </c>
      <c r="S80" s="37">
        <v>16637.20771047</v>
      </c>
      <c r="T80" s="35">
        <v>0</v>
      </c>
      <c r="U80" s="35">
        <v>5244.4504994339995</v>
      </c>
      <c r="V80" s="35">
        <v>17.940845230000001</v>
      </c>
      <c r="W80" s="32"/>
      <c r="X80" s="38">
        <f t="shared" si="5"/>
        <v>6042744.0184483938</v>
      </c>
      <c r="Y80" s="35">
        <v>839123.44351942022</v>
      </c>
      <c r="Z80" s="35">
        <v>14373.229576442003</v>
      </c>
      <c r="AA80" s="35">
        <v>327147.76244098489</v>
      </c>
      <c r="AB80" s="35">
        <v>14971.114278531997</v>
      </c>
      <c r="AC80" s="35">
        <v>507954.62380418507</v>
      </c>
      <c r="AD80" s="35">
        <v>31542.098096669004</v>
      </c>
      <c r="AE80" s="35">
        <v>436116.72673249204</v>
      </c>
      <c r="AF80" s="35">
        <v>31286.401317565</v>
      </c>
      <c r="AG80" s="35">
        <v>373194.54084958718</v>
      </c>
      <c r="AH80" s="35">
        <v>35736.727632811002</v>
      </c>
      <c r="AI80" s="35">
        <v>498131.91287552001</v>
      </c>
      <c r="AJ80" s="35">
        <v>50466.01361963799</v>
      </c>
      <c r="AK80" s="35">
        <v>2146325.1110234037</v>
      </c>
      <c r="AL80" s="35">
        <v>629652.60761415889</v>
      </c>
      <c r="AM80" s="46">
        <v>267.90415565299998</v>
      </c>
      <c r="AN80" s="46">
        <v>2.4093395920000003</v>
      </c>
      <c r="AO80" s="46">
        <v>314.18320969300004</v>
      </c>
      <c r="AP80" s="46">
        <v>3.583975905</v>
      </c>
      <c r="AQ80" s="46">
        <v>1528.7418816920006</v>
      </c>
      <c r="AR80" s="46">
        <v>9.3981469799999999</v>
      </c>
      <c r="AS80" s="46">
        <v>2895.0976915339998</v>
      </c>
      <c r="AT80" s="46">
        <v>26.216374619</v>
      </c>
      <c r="AU80" s="46">
        <v>3387.7608781550002</v>
      </c>
      <c r="AV80" s="46">
        <v>43.040033067000003</v>
      </c>
      <c r="AW80" s="46">
        <v>6098.9837968619986</v>
      </c>
      <c r="AX80" s="46">
        <v>159.19987214700001</v>
      </c>
      <c r="AY80" s="46">
        <v>82812.573124503004</v>
      </c>
      <c r="AZ80" s="46">
        <v>9172.6125865840004</v>
      </c>
      <c r="BB80" s="38">
        <f>SUM(BC80:BJ80)</f>
        <v>6042744.0184483975</v>
      </c>
      <c r="BC80" s="35">
        <v>2483537.0973466709</v>
      </c>
      <c r="BD80" s="35">
        <v>127909.57090201898</v>
      </c>
      <c r="BE80" s="35">
        <v>2644457.0238989247</v>
      </c>
      <c r="BF80" s="35">
        <v>680118.62123379658</v>
      </c>
      <c r="BG80" s="35">
        <v>8393.6878167269933</v>
      </c>
      <c r="BH80" s="35">
        <v>84.647870162999993</v>
      </c>
      <c r="BI80" s="35">
        <v>88911.556921365001</v>
      </c>
      <c r="BJ80" s="35">
        <v>9331.8124587309994</v>
      </c>
      <c r="BL80" s="38">
        <f>SUM(BM80:BT80)</f>
        <v>3178429.0039355797</v>
      </c>
      <c r="BM80" s="35">
        <f>BC80</f>
        <v>2483537.0973466709</v>
      </c>
      <c r="BN80" s="35">
        <f>BD80</f>
        <v>127909.57090201898</v>
      </c>
      <c r="BO80" s="35">
        <v>486796</v>
      </c>
      <c r="BP80" s="35">
        <v>64368</v>
      </c>
      <c r="BQ80" s="35">
        <f>BG80</f>
        <v>8393.6878167269933</v>
      </c>
      <c r="BR80" s="35">
        <f>BH80</f>
        <v>84.647870162999993</v>
      </c>
      <c r="BS80" s="35">
        <v>6950</v>
      </c>
      <c r="BT80" s="35">
        <v>390</v>
      </c>
    </row>
    <row r="81" spans="1:72" x14ac:dyDescent="0.25">
      <c r="A81" s="2">
        <f>EOMONTH(A80,1)</f>
        <v>43830</v>
      </c>
      <c r="B81" s="38">
        <f>SUM(C81:V81)</f>
        <v>6077378.7980441116</v>
      </c>
      <c r="C81" s="35">
        <v>45881.899005131992</v>
      </c>
      <c r="D81" s="35">
        <v>10200.288048346001</v>
      </c>
      <c r="E81" s="35">
        <v>2201363.5327110807</v>
      </c>
      <c r="F81" s="35">
        <v>323797.25445550092</v>
      </c>
      <c r="G81" s="35">
        <v>1098936.4524561015</v>
      </c>
      <c r="H81" s="35">
        <v>358289.68937218213</v>
      </c>
      <c r="I81" s="35">
        <v>650.00979625299988</v>
      </c>
      <c r="J81" s="35">
        <v>0</v>
      </c>
      <c r="K81" s="35">
        <v>1813657.9167571589</v>
      </c>
      <c r="L81" s="35">
        <v>129026.17516334896</v>
      </c>
      <c r="M81" s="35">
        <v>15734.02363009</v>
      </c>
      <c r="N81" s="36">
        <v>0</v>
      </c>
      <c r="O81" s="35">
        <v>15365.876690403999</v>
      </c>
      <c r="P81" s="35">
        <v>647.82732679000003</v>
      </c>
      <c r="Q81" s="35">
        <v>27954.183118834</v>
      </c>
      <c r="R81" s="35">
        <v>7936.8587162090007</v>
      </c>
      <c r="S81" s="37">
        <v>17893.268217470002</v>
      </c>
      <c r="T81" s="35">
        <v>0</v>
      </c>
      <c r="U81" s="35">
        <v>10028.653913500999</v>
      </c>
      <c r="V81" s="35">
        <v>14.88866571</v>
      </c>
      <c r="W81" s="32"/>
      <c r="X81" s="38">
        <f t="shared" ref="X81" si="8">SUM(Y81:AZ81)</f>
        <v>6077378.7980441144</v>
      </c>
      <c r="Y81" s="35">
        <v>868147.09367298021</v>
      </c>
      <c r="Z81" s="35">
        <v>14635.970079033999</v>
      </c>
      <c r="AA81" s="35">
        <v>337022.63657948386</v>
      </c>
      <c r="AB81" s="35">
        <v>14820.695953545001</v>
      </c>
      <c r="AC81" s="35">
        <v>524431.736919421</v>
      </c>
      <c r="AD81" s="35">
        <v>31694.030076973992</v>
      </c>
      <c r="AE81" s="35">
        <v>455626.27617733798</v>
      </c>
      <c r="AF81" s="35">
        <v>31638.390114537004</v>
      </c>
      <c r="AG81" s="35">
        <v>382943.92070337106</v>
      </c>
      <c r="AH81" s="35">
        <v>35620.541456462008</v>
      </c>
      <c r="AI81" s="35">
        <v>506722.25667587598</v>
      </c>
      <c r="AJ81" s="35">
        <v>50839.889534459006</v>
      </c>
      <c r="AK81" s="35">
        <v>2085595.8899972588</v>
      </c>
      <c r="AL81" s="35">
        <v>642063.8898243669</v>
      </c>
      <c r="AM81" s="46">
        <v>261.01638195399994</v>
      </c>
      <c r="AN81" s="46">
        <v>2.5604064820000003</v>
      </c>
      <c r="AO81" s="46">
        <v>302.45466833300003</v>
      </c>
      <c r="AP81" s="46">
        <v>2.8617083190000003</v>
      </c>
      <c r="AQ81" s="46">
        <v>1491.5150550779997</v>
      </c>
      <c r="AR81" s="46">
        <v>13.643151044</v>
      </c>
      <c r="AS81" s="46">
        <v>3008.430557226</v>
      </c>
      <c r="AT81" s="46">
        <v>25.030585233000004</v>
      </c>
      <c r="AU81" s="46">
        <v>3857.5835162539997</v>
      </c>
      <c r="AV81" s="46">
        <v>37.442581460999996</v>
      </c>
      <c r="AW81" s="46">
        <v>6077.9924565139991</v>
      </c>
      <c r="AX81" s="46">
        <v>131.93818329199999</v>
      </c>
      <c r="AY81" s="46">
        <v>71977.012934940009</v>
      </c>
      <c r="AZ81" s="46">
        <v>8386.0980928780009</v>
      </c>
      <c r="BB81" s="38">
        <f>SUM(BC81:BJ81)</f>
        <v>6077378.7980441125</v>
      </c>
      <c r="BC81" s="35">
        <v>2568171.6640525926</v>
      </c>
      <c r="BD81" s="35">
        <v>128409.62768055193</v>
      </c>
      <c r="BE81" s="35">
        <v>2592318.1466731327</v>
      </c>
      <c r="BF81" s="35">
        <v>692903.77935882623</v>
      </c>
      <c r="BG81" s="35">
        <v>8921.0001788450008</v>
      </c>
      <c r="BH81" s="35">
        <v>81.538432538999999</v>
      </c>
      <c r="BI81" s="35">
        <v>78055.005391454004</v>
      </c>
      <c r="BJ81" s="35">
        <v>8518.0362761700017</v>
      </c>
      <c r="BL81" s="38">
        <f>SUM(BM81:BT81)</f>
        <v>5994556.2179439487</v>
      </c>
      <c r="BM81" s="49">
        <v>2568171.6640525926</v>
      </c>
      <c r="BN81" s="49">
        <v>128409.62768055193</v>
      </c>
      <c r="BO81" s="49">
        <v>2592318.1466731327</v>
      </c>
      <c r="BP81" s="49">
        <v>692903.77935882623</v>
      </c>
      <c r="BQ81" s="49">
        <v>8921.0001788450008</v>
      </c>
      <c r="BR81" s="49">
        <v>217</v>
      </c>
      <c r="BS81" s="49">
        <v>3432</v>
      </c>
      <c r="BT81" s="49">
        <v>183</v>
      </c>
    </row>
  </sheetData>
  <mergeCells count="45">
    <mergeCell ref="BM2:BN2"/>
    <mergeCell ref="BO2:BP2"/>
    <mergeCell ref="BQ2:BR2"/>
    <mergeCell ref="BS2:BT2"/>
    <mergeCell ref="BB1:BB3"/>
    <mergeCell ref="BC1:BF1"/>
    <mergeCell ref="BG1:BJ1"/>
    <mergeCell ref="BC2:BD2"/>
    <mergeCell ref="BE2:BF2"/>
    <mergeCell ref="BG2:BH2"/>
    <mergeCell ref="BI2:BJ2"/>
    <mergeCell ref="BL1:BL3"/>
    <mergeCell ref="BM1:BP1"/>
    <mergeCell ref="BQ1:BT1"/>
    <mergeCell ref="AY2:AZ2"/>
    <mergeCell ref="Y1:AL1"/>
    <mergeCell ref="AM1:AZ1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O2:P2"/>
    <mergeCell ref="S2:T2"/>
    <mergeCell ref="B1:B3"/>
    <mergeCell ref="A1:A3"/>
    <mergeCell ref="X1:X3"/>
    <mergeCell ref="C1:L1"/>
    <mergeCell ref="M1:V1"/>
    <mergeCell ref="G2:H2"/>
    <mergeCell ref="K2:L2"/>
    <mergeCell ref="C2:D2"/>
    <mergeCell ref="E2:F2"/>
    <mergeCell ref="I2:J2"/>
    <mergeCell ref="Q2:R2"/>
    <mergeCell ref="U2:V2"/>
    <mergeCell ref="M2:N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100"/>
  <sheetViews>
    <sheetView showGridLines="0" zoomScale="70" zoomScaleNormal="70" workbookViewId="0">
      <pane ySplit="1" topLeftCell="A21" activePane="bottomLeft" state="frozen"/>
      <selection pane="bottomLeft" activeCell="O49" sqref="O49"/>
    </sheetView>
  </sheetViews>
  <sheetFormatPr defaultRowHeight="14.25" x14ac:dyDescent="0.25"/>
  <cols>
    <col min="1" max="1" width="5.5703125" style="3" customWidth="1"/>
    <col min="2" max="2" width="36.140625" style="1" customWidth="1"/>
    <col min="3" max="3" width="18.42578125" style="1" customWidth="1"/>
    <col min="4" max="4" width="8.7109375" style="1" bestFit="1" customWidth="1"/>
    <col min="5" max="10" width="17.7109375" style="1" customWidth="1"/>
    <col min="11" max="11" width="15.7109375" style="1" hidden="1" customWidth="1"/>
    <col min="12" max="12" width="36" style="1" bestFit="1" customWidth="1"/>
    <col min="13" max="16384" width="9.140625" style="1"/>
  </cols>
  <sheetData>
    <row r="1" spans="1:12" x14ac:dyDescent="0.25">
      <c r="C1" s="55">
        <f>'1. Rekening'!A80</f>
        <v>43830</v>
      </c>
      <c r="D1" s="55"/>
      <c r="E1" s="54">
        <f>EOMONTH($C$1,-1)</f>
        <v>43799</v>
      </c>
      <c r="F1" s="54">
        <f>EOMONTH($C$1,-3)</f>
        <v>43738</v>
      </c>
      <c r="G1" s="54">
        <f>EOMONTH($C$1,-6)</f>
        <v>43646</v>
      </c>
      <c r="H1" s="55">
        <v>43465</v>
      </c>
      <c r="I1" s="54">
        <f>EOMONTH($C$1,-12)</f>
        <v>43465</v>
      </c>
      <c r="J1" s="54">
        <f>EOMONTH($C$1,-36)</f>
        <v>42735</v>
      </c>
      <c r="K1" s="54">
        <f>EOMONTH($C$1,-60)</f>
        <v>42004</v>
      </c>
      <c r="L1" s="54"/>
    </row>
    <row r="3" spans="1:12" ht="20.25" x14ac:dyDescent="0.35">
      <c r="A3" s="164" t="s">
        <v>180</v>
      </c>
      <c r="B3" s="164"/>
      <c r="C3" s="164"/>
      <c r="D3" s="138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165" t="s">
        <v>58</v>
      </c>
      <c r="B4" s="165" t="s">
        <v>161</v>
      </c>
      <c r="C4" s="166">
        <f>C54</f>
        <v>43830</v>
      </c>
      <c r="D4" s="166" t="s">
        <v>187</v>
      </c>
      <c r="E4" s="167" t="s">
        <v>204</v>
      </c>
      <c r="F4" s="168"/>
      <c r="G4" s="168"/>
      <c r="H4" s="168"/>
      <c r="I4" s="168"/>
      <c r="J4" s="168"/>
      <c r="K4" s="169"/>
      <c r="L4" s="162" t="s">
        <v>79</v>
      </c>
    </row>
    <row r="5" spans="1:12" ht="20.25" x14ac:dyDescent="0.35">
      <c r="A5" s="165"/>
      <c r="B5" s="165"/>
      <c r="C5" s="163"/>
      <c r="D5" s="170"/>
      <c r="E5" s="157" t="s">
        <v>205</v>
      </c>
      <c r="F5" s="157" t="s">
        <v>206</v>
      </c>
      <c r="G5" s="157" t="s">
        <v>207</v>
      </c>
      <c r="H5" s="157" t="s">
        <v>59</v>
      </c>
      <c r="I5" s="157" t="s">
        <v>208</v>
      </c>
      <c r="J5" s="157" t="s">
        <v>209</v>
      </c>
      <c r="K5" s="157" t="s">
        <v>162</v>
      </c>
      <c r="L5" s="163"/>
    </row>
    <row r="6" spans="1:12" ht="17.25" x14ac:dyDescent="0.3">
      <c r="A6" s="81" t="s">
        <v>163</v>
      </c>
      <c r="B6" s="82"/>
      <c r="C6" s="83"/>
      <c r="D6" s="83"/>
      <c r="E6" s="84"/>
      <c r="F6" s="84"/>
      <c r="G6" s="84"/>
      <c r="H6" s="84"/>
      <c r="I6" s="84"/>
      <c r="J6" s="84"/>
      <c r="K6" s="85"/>
      <c r="L6" s="159" t="s">
        <v>65</v>
      </c>
    </row>
    <row r="7" spans="1:12" ht="17.25" x14ac:dyDescent="0.3">
      <c r="A7" s="69">
        <v>1</v>
      </c>
      <c r="B7" s="70" t="s">
        <v>0</v>
      </c>
      <c r="C7" s="71">
        <f>INDEX('2. Nominal'!$B:$B,MATCH(C$1,'2. Nominal'!$A:$A,0))</f>
        <v>6077378.7980441116</v>
      </c>
      <c r="D7" s="72">
        <f>(C7/$C$7)*100</f>
        <v>100</v>
      </c>
      <c r="E7" s="72">
        <f>($C$7/INDEX('2. Nominal'!$B:$B,MATCH(E$1,'2. Nominal'!$A:$A,0))-1)*100</f>
        <v>0.57316311083144278</v>
      </c>
      <c r="F7" s="72">
        <f>($C$7/INDEX('2. Nominal'!$B:$B,MATCH(F$1,'2. Nominal'!$A:$A,0))-1)*100</f>
        <v>1.5532616836236857</v>
      </c>
      <c r="G7" s="72">
        <f>($C$7/INDEX('2. Nominal'!$B:$B,MATCH(G$1,'2. Nominal'!$A:$A,0))-1)*100</f>
        <v>3.1826753503760186</v>
      </c>
      <c r="H7" s="72">
        <f>($C$7/INDEX('2. Nominal'!$B:$B,MATCH(H$1,'2. Nominal'!$A:$A,0))-1)*100</f>
        <v>6.5378943711174697</v>
      </c>
      <c r="I7" s="72">
        <f>($C$7/INDEX('2. Nominal'!$B:$B,MATCH(I$1,'2. Nominal'!$A:$A,0))-1)*100</f>
        <v>6.5378943711174697</v>
      </c>
      <c r="J7" s="72">
        <f>($C$7/INDEX('2. Nominal'!$B:$B,MATCH(J$1,'2. Nominal'!$A:$A,0))-1)*100</f>
        <v>24.02326487866917</v>
      </c>
      <c r="K7" s="72">
        <f>($C$7/INDEX('2. Nominal'!$B:$B,MATCH(K$1,'2. Nominal'!$A:$A,0))-1)*100</f>
        <v>45.790902977538295</v>
      </c>
      <c r="L7" s="155" t="s">
        <v>0</v>
      </c>
    </row>
    <row r="8" spans="1:12" ht="17.25" x14ac:dyDescent="0.3">
      <c r="A8" s="81" t="s">
        <v>164</v>
      </c>
      <c r="B8" s="82"/>
      <c r="C8" s="83"/>
      <c r="D8" s="83"/>
      <c r="E8" s="86"/>
      <c r="F8" s="86"/>
      <c r="G8" s="86"/>
      <c r="H8" s="86"/>
      <c r="I8" s="86"/>
      <c r="J8" s="86"/>
      <c r="K8" s="87"/>
      <c r="L8" s="159" t="s">
        <v>66</v>
      </c>
    </row>
    <row r="9" spans="1:12" ht="17.25" x14ac:dyDescent="0.3">
      <c r="A9" s="69">
        <v>2</v>
      </c>
      <c r="B9" s="70" t="s">
        <v>2</v>
      </c>
      <c r="C9" s="71">
        <f>INDEX('2. Nominal'!$C:$C,MATCH(C$1,'2. Nominal'!$A:$A,0))</f>
        <v>1493117.1836633249</v>
      </c>
      <c r="D9" s="72">
        <f>(C9/$C$7)*100</f>
        <v>24.568440330621751</v>
      </c>
      <c r="E9" s="72">
        <f>($C$9/INDEX('2. Nominal'!$C:$C,MATCH(E$1,'2. Nominal'!$A:$A,0))-1)*100</f>
        <v>0.11527829055153482</v>
      </c>
      <c r="F9" s="72">
        <f>($C$9/INDEX('2. Nominal'!$C:$C,MATCH(F$1,'2. Nominal'!$A:$A,0))-1)*100</f>
        <v>2.6234018132251791</v>
      </c>
      <c r="G9" s="72">
        <f>($C$9/INDEX('2. Nominal'!$C:$C,MATCH(G$1,'2. Nominal'!$A:$A,0))-1)*100</f>
        <v>3.9491310623143816</v>
      </c>
      <c r="H9" s="72">
        <f>($C$9/INDEX('2. Nominal'!$C:$C,MATCH(H$1,'2. Nominal'!$A:$A,0))-1)*100</f>
        <v>10.597766798172547</v>
      </c>
      <c r="I9" s="72">
        <f>($C$9/INDEX('2. Nominal'!$C:$C,MATCH(I$1,'2. Nominal'!$A:$A,0))-1)*100</f>
        <v>10.597766798172547</v>
      </c>
      <c r="J9" s="72">
        <f>($C$9/INDEX('2. Nominal'!$C:$C,MATCH(J$1,'2. Nominal'!$A:$A,0))-1)*100</f>
        <v>29.839287748769273</v>
      </c>
      <c r="K9" s="72">
        <f>($C$9/INDEX('2. Nominal'!$C:$C,MATCH(K$1,'2. Nominal'!$A:$A,0))-1)*100</f>
        <v>63.606888348423318</v>
      </c>
      <c r="L9" s="155" t="s">
        <v>60</v>
      </c>
    </row>
    <row r="10" spans="1:12" ht="17.25" x14ac:dyDescent="0.3">
      <c r="A10" s="69">
        <v>3</v>
      </c>
      <c r="B10" s="70" t="s">
        <v>4</v>
      </c>
      <c r="C10" s="71">
        <f>INDEX('2. Nominal'!$D:$D,MATCH(C$1,'2. Nominal'!$A:$A,0))</f>
        <v>1952727.6344997198</v>
      </c>
      <c r="D10" s="72">
        <f t="shared" ref="D10:D13" si="0">(C10/$C$7)*100</f>
        <v>32.131083142755031</v>
      </c>
      <c r="E10" s="72">
        <f>($C$10/INDEX('2. Nominal'!$D:$D,MATCH(E$1,'2. Nominal'!$A:$A,0))-1)*100</f>
        <v>4.4534454956037361</v>
      </c>
      <c r="F10" s="72">
        <f>($C$10/INDEX('2. Nominal'!$D:$D,MATCH(F$1,'2. Nominal'!$A:$A,0))-1)*100</f>
        <v>6.1773789140140201</v>
      </c>
      <c r="G10" s="72">
        <f>($C$10/INDEX('2. Nominal'!$D:$D,MATCH(G$1,'2. Nominal'!$A:$A,0))-1)*100</f>
        <v>6.8258700728441868</v>
      </c>
      <c r="H10" s="72">
        <f>($C$10/INDEX('2. Nominal'!$D:$D,MATCH(H$1,'2. Nominal'!$A:$A,0))-1)*100</f>
        <v>6.8443356813311373</v>
      </c>
      <c r="I10" s="72">
        <f>($C$10/INDEX('2. Nominal'!$D:$D,MATCH(I$1,'2. Nominal'!$A:$A,0))-1)*100</f>
        <v>6.8443356813311373</v>
      </c>
      <c r="J10" s="72">
        <f>($C$10/INDEX('2. Nominal'!$D:$D,MATCH(J$1,'2. Nominal'!$A:$A,0))-1)*100</f>
        <v>25.601284505862122</v>
      </c>
      <c r="K10" s="72">
        <f>($C$10/INDEX('2. Nominal'!$D:$D,MATCH(K$1,'2. Nominal'!$A:$A,0))-1)*100</f>
        <v>51.677882678077644</v>
      </c>
      <c r="L10" s="155" t="s">
        <v>61</v>
      </c>
    </row>
    <row r="11" spans="1:12" ht="17.25" x14ac:dyDescent="0.3">
      <c r="A11" s="69">
        <v>4</v>
      </c>
      <c r="B11" s="139" t="s">
        <v>62</v>
      </c>
      <c r="C11" s="71">
        <f>INDEX('2. Nominal'!$E:$E,MATCH(C$1,'2. Nominal'!$A:$A,0))</f>
        <v>71816.210683567988</v>
      </c>
      <c r="D11" s="72">
        <f t="shared" si="0"/>
        <v>1.1816971274964903</v>
      </c>
      <c r="E11" s="72">
        <f>($C$11/INDEX('2. Nominal'!$E:$E,MATCH(E$1,'2. Nominal'!$A:$A,0))-1)*100</f>
        <v>-16.853818859074277</v>
      </c>
      <c r="F11" s="72">
        <f>($C$11/INDEX('2. Nominal'!$E:$E,MATCH(F$1,'2. Nominal'!$A:$A,0))-1)*100</f>
        <v>-19.6872201768448</v>
      </c>
      <c r="G11" s="72">
        <f>($C$11/INDEX('2. Nominal'!$E:$E,MATCH(G$1,'2. Nominal'!$A:$A,0))-1)*100</f>
        <v>-27.727639821324125</v>
      </c>
      <c r="H11" s="72">
        <f>($C$11/INDEX('2. Nominal'!$E:$E,MATCH(H$1,'2. Nominal'!$A:$A,0))-1)*100</f>
        <v>-11.394055407505787</v>
      </c>
      <c r="I11" s="72">
        <f>($C$11/INDEX('2. Nominal'!$E:$E,MATCH(I$1,'2. Nominal'!$A:$A,0))-1)*100</f>
        <v>-11.394055407505787</v>
      </c>
      <c r="J11" s="72">
        <f>($C$11/INDEX('2. Nominal'!$E:$E,MATCH(J$1,'2. Nominal'!$A:$A,0))-1)*100</f>
        <v>5.8250325719504392</v>
      </c>
      <c r="K11" s="72">
        <f>($C$11/INDEX('2. Nominal'!$E:$E,MATCH(K$1,'2. Nominal'!$A:$A,0))-1)*100</f>
        <v>2.8484749413647981</v>
      </c>
      <c r="L11" s="155" t="s">
        <v>62</v>
      </c>
    </row>
    <row r="12" spans="1:12" ht="17.25" x14ac:dyDescent="0.3">
      <c r="A12" s="69">
        <v>5</v>
      </c>
      <c r="B12" s="70" t="s">
        <v>1</v>
      </c>
      <c r="C12" s="71">
        <f>INDEX('2. Nominal'!$F:$F,MATCH(C$1,'2. Nominal'!$A:$A,0))</f>
        <v>2541174.4911837755</v>
      </c>
      <c r="D12" s="72">
        <f t="shared" si="0"/>
        <v>41.813659731093345</v>
      </c>
      <c r="E12" s="72">
        <f>($C$12/INDEX('2. Nominal'!$F:$F,MATCH(E$1,'2. Nominal'!$A:$A,0))-1)*100</f>
        <v>-1.4230816136435176</v>
      </c>
      <c r="F12" s="72">
        <f>($C$12/INDEX('2. Nominal'!$F:$F,MATCH(F$1,'2. Nominal'!$A:$A,0))-1)*100</f>
        <v>-1.6102322426582494</v>
      </c>
      <c r="G12" s="72">
        <f>($C$12/INDEX('2. Nominal'!$F:$F,MATCH(G$1,'2. Nominal'!$A:$A,0))-1)*100</f>
        <v>1.1780525004199127</v>
      </c>
      <c r="H12" s="72">
        <f>($C$12/INDEX('2. Nominal'!$F:$F,MATCH(H$1,'2. Nominal'!$A:$A,0))-1)*100</f>
        <v>4.5129141279625751</v>
      </c>
      <c r="I12" s="72">
        <f>($C$12/INDEX('2. Nominal'!$F:$F,MATCH(I$1,'2. Nominal'!$A:$A,0))-1)*100</f>
        <v>4.5129141279625751</v>
      </c>
      <c r="J12" s="72">
        <f>($C$12/INDEX('2. Nominal'!$F:$F,MATCH(J$1,'2. Nominal'!$A:$A,0))-1)*100</f>
        <v>20.426367686017734</v>
      </c>
      <c r="K12" s="72">
        <f>($C$12/INDEX('2. Nominal'!$F:$F,MATCH(K$1,'2. Nominal'!$A:$A,0))-1)*100</f>
        <v>34.064590325585286</v>
      </c>
      <c r="L12" s="155" t="s">
        <v>63</v>
      </c>
    </row>
    <row r="13" spans="1:12" ht="17.25" x14ac:dyDescent="0.3">
      <c r="A13" s="69">
        <v>6</v>
      </c>
      <c r="B13" s="70" t="s">
        <v>3</v>
      </c>
      <c r="C13" s="71">
        <f>INDEX('2. Nominal'!$G:$G,MATCH(C$1,'2. Nominal'!$A:$A,0))</f>
        <v>18543.278013723</v>
      </c>
      <c r="D13" s="72">
        <f t="shared" si="0"/>
        <v>0.30511966803337648</v>
      </c>
      <c r="E13" s="72">
        <f>($C$13/INDEX('2. Nominal'!$G:$G,MATCH(E$1,'2. Nominal'!$A:$A,0))-1)*100</f>
        <v>5.112316862200883</v>
      </c>
      <c r="F13" s="72">
        <f>($C$13/INDEX('2. Nominal'!$G:$G,MATCH(F$1,'2. Nominal'!$A:$A,0))-1)*100</f>
        <v>2.0261999003307274</v>
      </c>
      <c r="G13" s="72">
        <f>($C$13/INDEX('2. Nominal'!$G:$G,MATCH(G$1,'2. Nominal'!$A:$A,0))-1)*100</f>
        <v>26.833865299689808</v>
      </c>
      <c r="H13" s="72">
        <f>($C$13/INDEX('2. Nominal'!$G:$G,MATCH(H$1,'2. Nominal'!$A:$A,0))-1)*100</f>
        <v>30.111771492091364</v>
      </c>
      <c r="I13" s="72">
        <f>($C$13/INDEX('2. Nominal'!$G:$G,MATCH(I$1,'2. Nominal'!$A:$A,0))-1)*100</f>
        <v>30.111771492091364</v>
      </c>
      <c r="J13" s="72">
        <f>($C$13/INDEX('2. Nominal'!$G:$G,MATCH(J$1,'2. Nominal'!$A:$A,0))-1)*100</f>
        <v>5.933771769612961</v>
      </c>
      <c r="K13" s="72">
        <f>($C$13/INDEX('2. Nominal'!$G:$G,MATCH(K$1,'2. Nominal'!$A:$A,0))-1)*100</f>
        <v>478.84765988403501</v>
      </c>
      <c r="L13" s="155" t="s">
        <v>64</v>
      </c>
    </row>
    <row r="14" spans="1:12" ht="17.25" x14ac:dyDescent="0.3">
      <c r="A14" s="171" t="s">
        <v>172</v>
      </c>
      <c r="B14" s="172"/>
      <c r="C14" s="172"/>
      <c r="D14" s="137"/>
      <c r="E14" s="86"/>
      <c r="F14" s="86"/>
      <c r="G14" s="86"/>
      <c r="H14" s="86"/>
      <c r="I14" s="86"/>
      <c r="J14" s="86"/>
      <c r="K14" s="87"/>
      <c r="L14" s="159" t="s">
        <v>67</v>
      </c>
    </row>
    <row r="15" spans="1:12" ht="17.25" x14ac:dyDescent="0.3">
      <c r="A15" s="69">
        <v>7</v>
      </c>
      <c r="B15" s="70" t="s">
        <v>6</v>
      </c>
      <c r="C15" s="71">
        <f>INDEX('2. Nominal'!$I:$I,MATCH(C$1,'2. Nominal'!$A:$A,0))</f>
        <v>5981803.2177651096</v>
      </c>
      <c r="D15" s="72">
        <f>(C15/$C$7)*100</f>
        <v>98.427355222456086</v>
      </c>
      <c r="E15" s="72">
        <f>($C$15/INDEX('2. Nominal'!$I:$I,MATCH(E$1,'2. Nominal'!$A:$A,0))-1)*100</f>
        <v>0.77123875158786603</v>
      </c>
      <c r="F15" s="72">
        <f>($C$15/INDEX('2. Nominal'!$I:$I,MATCH(F$1,'2. Nominal'!$A:$A,0))-1)*100</f>
        <v>1.7341148256755812</v>
      </c>
      <c r="G15" s="72">
        <f>($C$15/INDEX('2. Nominal'!$I:$I,MATCH(G$1,'2. Nominal'!$A:$A,0))-1)*100</f>
        <v>3.4547891306832668</v>
      </c>
      <c r="H15" s="72">
        <f>($C$15/INDEX('2. Nominal'!$I:$I,MATCH(H$1,'2. Nominal'!$A:$A,0))-1)*100</f>
        <v>6.4849785385696856</v>
      </c>
      <c r="I15" s="72">
        <f>($C$15/INDEX('2. Nominal'!$I:$I,MATCH(I$1,'2. Nominal'!$A:$A,0))-1)*100</f>
        <v>6.4849785385696856</v>
      </c>
      <c r="J15" s="72">
        <f>($C$15/INDEX('2. Nominal'!$I:$I,MATCH(J$1,'2. Nominal'!$A:$A,0))-1)*100</f>
        <v>23.99272413563336</v>
      </c>
      <c r="K15" s="72">
        <f>($C$15/INDEX('2. Nominal'!$I:$I,MATCH(K$1,'2. Nominal'!$A:$A,0))-1)*100</f>
        <v>45.730625040992592</v>
      </c>
      <c r="L15" s="155" t="s">
        <v>80</v>
      </c>
    </row>
    <row r="16" spans="1:12" ht="17.25" x14ac:dyDescent="0.3">
      <c r="A16" s="69">
        <v>8</v>
      </c>
      <c r="B16" s="70" t="s">
        <v>7</v>
      </c>
      <c r="C16" s="71">
        <f>INDEX('2. Nominal'!$J:$J,MATCH(C$1,'2. Nominal'!$A:$A,0))</f>
        <v>95575.580279008049</v>
      </c>
      <c r="D16" s="72">
        <f>(C16/$C$7)*100</f>
        <v>1.5726447775440164</v>
      </c>
      <c r="E16" s="72">
        <f>($C$16/INDEX('2. Nominal'!$J:$J,MATCH(E$1,'2. Nominal'!$A:$A,0))-1)*100</f>
        <v>-10.444102988217729</v>
      </c>
      <c r="F16" s="72">
        <f>($C$16/INDEX('2. Nominal'!$J:$J,MATCH(F$1,'2. Nominal'!$A:$A,0))-1)*100</f>
        <v>-8.6144275279143265</v>
      </c>
      <c r="G16" s="72">
        <f>($C$16/INDEX('2. Nominal'!$J:$J,MATCH(G$1,'2. Nominal'!$A:$A,0))-1)*100</f>
        <v>-11.402353713863423</v>
      </c>
      <c r="H16" s="72">
        <f>($C$16/INDEX('2. Nominal'!$J:$J,MATCH(H$1,'2. Nominal'!$A:$A,0))-1)*100</f>
        <v>9.9577543594921991</v>
      </c>
      <c r="I16" s="72">
        <f>($C$16/INDEX('2. Nominal'!$J:$J,MATCH(I$1,'2. Nominal'!$A:$A,0))-1)*100</f>
        <v>9.9577543594921991</v>
      </c>
      <c r="J16" s="72">
        <f>($C$16/INDEX('2. Nominal'!$J:$J,MATCH(J$1,'2. Nominal'!$A:$A,0))-1)*100</f>
        <v>25.965129336202853</v>
      </c>
      <c r="K16" s="72">
        <f>($C$16/INDEX('2. Nominal'!$J:$J,MATCH(K$1,'2. Nominal'!$A:$A,0))-1)*100</f>
        <v>49.665389075632582</v>
      </c>
      <c r="L16" s="155" t="s">
        <v>92</v>
      </c>
    </row>
    <row r="17" spans="1:12" ht="17.25" x14ac:dyDescent="0.3">
      <c r="A17" s="171" t="s">
        <v>173</v>
      </c>
      <c r="B17" s="172"/>
      <c r="C17" s="172"/>
      <c r="D17" s="137"/>
      <c r="E17" s="86"/>
      <c r="F17" s="86"/>
      <c r="G17" s="86"/>
      <c r="H17" s="86"/>
      <c r="I17" s="86"/>
      <c r="J17" s="86"/>
      <c r="K17" s="87"/>
      <c r="L17" s="159" t="s">
        <v>196</v>
      </c>
    </row>
    <row r="18" spans="1:12" ht="17.25" x14ac:dyDescent="0.3">
      <c r="A18" s="69">
        <v>9</v>
      </c>
      <c r="B18" s="70" t="s">
        <v>8</v>
      </c>
      <c r="C18" s="71">
        <f>INDEX('2. Nominal'!$L:$L,MATCH(C$1,'2. Nominal'!$A:$A,0))</f>
        <v>5786283.2863571774</v>
      </c>
      <c r="D18" s="72">
        <f>(C18/$C$7)*100</f>
        <v>95.210179892347384</v>
      </c>
      <c r="E18" s="72">
        <f>($C$18/INDEX('2. Nominal'!$L:$L,MATCH(E$1,'2. Nominal'!$A:$A,0))-1)*100</f>
        <v>0.35425197061853542</v>
      </c>
      <c r="F18" s="72">
        <f>($C$18/INDEX('2. Nominal'!$L:$L,MATCH(F$1,'2. Nominal'!$A:$A,0))-1)*100</f>
        <v>1.2376106727893355</v>
      </c>
      <c r="G18" s="72">
        <f>($C$18/INDEX('2. Nominal'!$L:$L,MATCH(G$1,'2. Nominal'!$A:$A,0))-1)*100</f>
        <v>2.9157102659805867</v>
      </c>
      <c r="H18" s="72">
        <f>($C$18/INDEX('2. Nominal'!$L:$L,MATCH(H$1,'2. Nominal'!$A:$A,0))-1)*100</f>
        <v>6.2742952533034524</v>
      </c>
      <c r="I18" s="72">
        <f>($C$18/INDEX('2. Nominal'!$L:$L,MATCH(I$1,'2. Nominal'!$A:$A,0))-1)*100</f>
        <v>6.2742952533034524</v>
      </c>
      <c r="J18" s="72">
        <f>($C$18/INDEX('2. Nominal'!$L:$L,MATCH(J$1,'2. Nominal'!$A:$A,0))-1)*100</f>
        <v>23.560250466994237</v>
      </c>
      <c r="K18" s="72">
        <f>($C$18/INDEX('2. Nominal'!$L:$L,MATCH(K$1,'2. Nominal'!$A:$A,0))-1)*100</f>
        <v>45.446396169788763</v>
      </c>
      <c r="L18" s="155" t="s">
        <v>81</v>
      </c>
    </row>
    <row r="19" spans="1:12" ht="17.25" x14ac:dyDescent="0.3">
      <c r="A19" s="69">
        <v>10</v>
      </c>
      <c r="B19" s="70" t="s">
        <v>9</v>
      </c>
      <c r="C19" s="71">
        <f>INDEX('2. Nominal'!$M:$M,MATCH(C$1,'2. Nominal'!$A:$A,0))</f>
        <v>291095.51168694388</v>
      </c>
      <c r="D19" s="72">
        <f>(C19/$C$7)*100</f>
        <v>4.7898201076527833</v>
      </c>
      <c r="E19" s="72">
        <f>($C$19/INDEX('2. Nominal'!$M:$M,MATCH(E$1,'2. Nominal'!$A:$A,0))-1)*100</f>
        <v>5.1317491701061702</v>
      </c>
      <c r="F19" s="72">
        <f>($C$19/INDEX('2. Nominal'!$M:$M,MATCH(F$1,'2. Nominal'!$A:$A,0))-1)*100</f>
        <v>8.2630651442321845</v>
      </c>
      <c r="G19" s="72">
        <f>($C$19/INDEX('2. Nominal'!$M:$M,MATCH(G$1,'2. Nominal'!$A:$A,0))-1)*100</f>
        <v>8.79231808273504</v>
      </c>
      <c r="H19" s="72">
        <f>($C$19/INDEX('2. Nominal'!$M:$M,MATCH(H$1,'2. Nominal'!$A:$A,0))-1)*100</f>
        <v>12.063020889887666</v>
      </c>
      <c r="I19" s="72">
        <f>($C$19/INDEX('2. Nominal'!$M:$M,MATCH(I$1,'2. Nominal'!$A:$A,0))-1)*100</f>
        <v>12.063020889887666</v>
      </c>
      <c r="J19" s="72">
        <f>($C$19/INDEX('2. Nominal'!$M:$M,MATCH(J$1,'2. Nominal'!$A:$A,0))-1)*100</f>
        <v>34.004872700687436</v>
      </c>
      <c r="K19" s="72">
        <f>($C$19/INDEX('2. Nominal'!$M:$M,MATCH(K$1,'2. Nominal'!$A:$A,0))-1)*100</f>
        <v>52.994246481663978</v>
      </c>
      <c r="L19" s="155" t="s">
        <v>85</v>
      </c>
    </row>
    <row r="20" spans="1:12" ht="17.25" x14ac:dyDescent="0.3">
      <c r="A20" s="171" t="s">
        <v>174</v>
      </c>
      <c r="B20" s="172"/>
      <c r="C20" s="172"/>
      <c r="D20" s="137"/>
      <c r="E20" s="86"/>
      <c r="F20" s="86"/>
      <c r="G20" s="86"/>
      <c r="H20" s="86"/>
      <c r="I20" s="86"/>
      <c r="J20" s="86"/>
      <c r="K20" s="87"/>
      <c r="L20" s="159" t="s">
        <v>197</v>
      </c>
    </row>
    <row r="21" spans="1:12" ht="17.25" x14ac:dyDescent="0.3">
      <c r="A21" s="69">
        <v>11</v>
      </c>
      <c r="B21" s="70" t="s">
        <v>165</v>
      </c>
      <c r="C21" s="71">
        <f>INDEX('2. Nominal'!$O:$O,MATCH(C$1,'2. Nominal'!$A:$A,0))</f>
        <v>883046.64054045011</v>
      </c>
      <c r="D21" s="72">
        <f>(C21/$C$7)*100</f>
        <v>14.530057610110495</v>
      </c>
      <c r="E21" s="72">
        <f>($C$21/INDEX('2. Nominal'!$O:$O,MATCH(E$1,'2. Nominal'!$A:$A,0))-1)*100</f>
        <v>3.429466635416456</v>
      </c>
      <c r="F21" s="72">
        <f>($C$21/INDEX('2. Nominal'!$O:$O,MATCH(F$1,'2. Nominal'!$A:$A,0))-1)*100</f>
        <v>5.0699397476146935</v>
      </c>
      <c r="G21" s="72">
        <f>($C$21/INDEX('2. Nominal'!$O:$O,MATCH(G$1,'2. Nominal'!$A:$A,0))-1)*100</f>
        <v>4.8179697671476562</v>
      </c>
      <c r="H21" s="72">
        <f>($C$21/INDEX('2. Nominal'!$O:$O,MATCH(H$1,'2. Nominal'!$A:$A,0))-1)*100</f>
        <v>5.4349332296244279</v>
      </c>
      <c r="I21" s="72">
        <f>($C$21/INDEX('2. Nominal'!$O:$O,MATCH(I$1,'2. Nominal'!$A:$A,0))-1)*100</f>
        <v>5.4349332296244279</v>
      </c>
      <c r="J21" s="72">
        <f>($C$21/INDEX('2. Nominal'!$O:$O,MATCH(J$1,'2. Nominal'!$A:$A,0))-1)*100</f>
        <v>22.245916337086726</v>
      </c>
      <c r="K21" s="72">
        <f>($C$21/INDEX('2. Nominal'!$O:$O,MATCH(K$1,'2. Nominal'!$A:$A,0))-1)*100</f>
        <v>42.916140235970346</v>
      </c>
      <c r="L21" s="155" t="s">
        <v>133</v>
      </c>
    </row>
    <row r="22" spans="1:12" ht="17.25" x14ac:dyDescent="0.3">
      <c r="A22" s="69">
        <v>12</v>
      </c>
      <c r="B22" s="70" t="s">
        <v>166</v>
      </c>
      <c r="C22" s="71">
        <f>INDEX('2. Nominal'!$P:$P,MATCH(C$1,'2. Nominal'!$A:$A,0))</f>
        <v>352148.64890968084</v>
      </c>
      <c r="D22" s="72">
        <f t="shared" ref="D22:D27" si="1">(C22/$C$7)*100</f>
        <v>5.7944166492141829</v>
      </c>
      <c r="E22" s="72">
        <f>($C$22/INDEX('2. Nominal'!$P:$P,MATCH(E$1,'2. Nominal'!$A:$A,0))-1)*100</f>
        <v>2.8361465332129798</v>
      </c>
      <c r="F22" s="72">
        <f>($C$22/INDEX('2. Nominal'!$P:$P,MATCH(F$1,'2. Nominal'!$A:$A,0))-1)*100</f>
        <v>4.0288546319221963</v>
      </c>
      <c r="G22" s="72">
        <f>($C$22/INDEX('2. Nominal'!$P:$P,MATCH(G$1,'2. Nominal'!$A:$A,0))-1)*100</f>
        <v>5.179453739004436</v>
      </c>
      <c r="H22" s="72">
        <f>($C$22/INDEX('2. Nominal'!$P:$P,MATCH(H$1,'2. Nominal'!$A:$A,0))-1)*100</f>
        <v>6.3051616484419259</v>
      </c>
      <c r="I22" s="72">
        <f>($C$22/INDEX('2. Nominal'!$P:$P,MATCH(I$1,'2. Nominal'!$A:$A,0))-1)*100</f>
        <v>6.3051616484419259</v>
      </c>
      <c r="J22" s="72">
        <f>($C$22/INDEX('2. Nominal'!$P:$P,MATCH(J$1,'2. Nominal'!$A:$A,0))-1)*100</f>
        <v>28.515204566438811</v>
      </c>
      <c r="K22" s="72">
        <f>($C$22/INDEX('2. Nominal'!$P:$P,MATCH(K$1,'2. Nominal'!$A:$A,0))-1)*100</f>
        <v>53.035943222497608</v>
      </c>
      <c r="L22" s="155" t="s">
        <v>132</v>
      </c>
    </row>
    <row r="23" spans="1:12" ht="17.25" x14ac:dyDescent="0.3">
      <c r="A23" s="69">
        <v>13</v>
      </c>
      <c r="B23" s="70" t="s">
        <v>167</v>
      </c>
      <c r="C23" s="71">
        <f>INDEX('2. Nominal'!$Q:$Q,MATCH(C$1,'2. Nominal'!$A:$A,0))</f>
        <v>557630.92520251672</v>
      </c>
      <c r="D23" s="72">
        <f t="shared" si="1"/>
        <v>9.1755170071343848</v>
      </c>
      <c r="E23" s="72">
        <f>($C$23/INDEX('2. Nominal'!$Q:$Q,MATCH(E$1,'2. Nominal'!$A:$A,0))-1)*100</f>
        <v>3.0674665240245425</v>
      </c>
      <c r="F23" s="72">
        <f>($C$23/INDEX('2. Nominal'!$Q:$Q,MATCH(F$1,'2. Nominal'!$A:$A,0))-1)*100</f>
        <v>4.4510529405382915</v>
      </c>
      <c r="G23" s="72">
        <f>($C$23/INDEX('2. Nominal'!$Q:$Q,MATCH(G$1,'2. Nominal'!$A:$A,0))-1)*100</f>
        <v>5.8745917541122239</v>
      </c>
      <c r="H23" s="72">
        <f>($C$23/INDEX('2. Nominal'!$Q:$Q,MATCH(H$1,'2. Nominal'!$A:$A,0))-1)*100</f>
        <v>7.936920301497663</v>
      </c>
      <c r="I23" s="72">
        <f>($C$23/INDEX('2. Nominal'!$Q:$Q,MATCH(I$1,'2. Nominal'!$A:$A,0))-1)*100</f>
        <v>7.936920301497663</v>
      </c>
      <c r="J23" s="72">
        <f>($C$23/INDEX('2. Nominal'!$Q:$Q,MATCH(J$1,'2. Nominal'!$A:$A,0))-1)*100</f>
        <v>31.896619252998182</v>
      </c>
      <c r="K23" s="72">
        <f>($C$23/INDEX('2. Nominal'!$Q:$Q,MATCH(K$1,'2. Nominal'!$A:$A,0))-1)*100</f>
        <v>56.714190865871885</v>
      </c>
      <c r="L23" s="155" t="s">
        <v>134</v>
      </c>
    </row>
    <row r="24" spans="1:12" ht="17.25" x14ac:dyDescent="0.3">
      <c r="A24" s="69">
        <v>14</v>
      </c>
      <c r="B24" s="70" t="s">
        <v>168</v>
      </c>
      <c r="C24" s="71">
        <f>INDEX('2. Nominal'!$R:$R,MATCH(C$1,'2. Nominal'!$A:$A,0))</f>
        <v>490298.12743433402</v>
      </c>
      <c r="D24" s="72">
        <f t="shared" si="1"/>
        <v>8.0675920281968772</v>
      </c>
      <c r="E24" s="72">
        <f>($C$24/INDEX('2. Nominal'!$R:$R,MATCH(E$1,'2. Nominal'!$A:$A,0))-1)*100</f>
        <v>4.2467887121181214</v>
      </c>
      <c r="F24" s="72">
        <f>($C$24/INDEX('2. Nominal'!$R:$R,MATCH(F$1,'2. Nominal'!$A:$A,0))-1)*100</f>
        <v>5.6670691752172653</v>
      </c>
      <c r="G24" s="72">
        <f>($C$24/INDEX('2. Nominal'!$R:$R,MATCH(G$1,'2. Nominal'!$A:$A,0))-1)*100</f>
        <v>6.9585099225466518</v>
      </c>
      <c r="H24" s="72">
        <f>($C$24/INDEX('2. Nominal'!$R:$R,MATCH(H$1,'2. Nominal'!$A:$A,0))-1)*100</f>
        <v>8.2680937783923714</v>
      </c>
      <c r="I24" s="72">
        <f>($C$24/INDEX('2. Nominal'!$R:$R,MATCH(I$1,'2. Nominal'!$A:$A,0))-1)*100</f>
        <v>8.2680937783923714</v>
      </c>
      <c r="J24" s="72">
        <f>($C$24/INDEX('2. Nominal'!$R:$R,MATCH(J$1,'2. Nominal'!$A:$A,0))-1)*100</f>
        <v>26.504422595915365</v>
      </c>
      <c r="K24" s="72">
        <f>($C$24/INDEX('2. Nominal'!$R:$R,MATCH(K$1,'2. Nominal'!$A:$A,0))-1)*100</f>
        <v>41.32166668522548</v>
      </c>
      <c r="L24" s="155" t="s">
        <v>138</v>
      </c>
    </row>
    <row r="25" spans="1:12" ht="17.25" x14ac:dyDescent="0.3">
      <c r="A25" s="69">
        <v>15</v>
      </c>
      <c r="B25" s="70" t="s">
        <v>169</v>
      </c>
      <c r="C25" s="71">
        <f>INDEX('2. Nominal'!$S:$S,MATCH(C$1,'2. Nominal'!$A:$A,0))</f>
        <v>422459.48825754796</v>
      </c>
      <c r="D25" s="72">
        <f t="shared" si="1"/>
        <v>6.9513437008979677</v>
      </c>
      <c r="E25" s="72">
        <f>($C$25/INDEX('2. Nominal'!$S:$S,MATCH(E$1,'2. Nominal'!$A:$A,0))-1)*100</f>
        <v>2.4486779006555714</v>
      </c>
      <c r="F25" s="72">
        <f>($C$25/INDEX('2. Nominal'!$S:$S,MATCH(F$1,'2. Nominal'!$A:$A,0))-1)*100</f>
        <v>2.8907725023476605</v>
      </c>
      <c r="G25" s="72">
        <f>($C$25/INDEX('2. Nominal'!$S:$S,MATCH(G$1,'2. Nominal'!$A:$A,0))-1)*100</f>
        <v>4.5503251587516891</v>
      </c>
      <c r="H25" s="72">
        <f>($C$25/INDEX('2. Nominal'!$S:$S,MATCH(H$1,'2. Nominal'!$A:$A,0))-1)*100</f>
        <v>7.0170821150241869</v>
      </c>
      <c r="I25" s="72">
        <f>($C$25/INDEX('2. Nominal'!$S:$S,MATCH(I$1,'2. Nominal'!$A:$A,0))-1)*100</f>
        <v>7.0170821150241869</v>
      </c>
      <c r="J25" s="72">
        <f>($C$25/INDEX('2. Nominal'!$S:$S,MATCH(J$1,'2. Nominal'!$A:$A,0))-1)*100</f>
        <v>12.969582050594418</v>
      </c>
      <c r="K25" s="72">
        <f>($C$25/INDEX('2. Nominal'!$S:$S,MATCH(K$1,'2. Nominal'!$A:$A,0))-1)*100</f>
        <v>24.811702604759134</v>
      </c>
      <c r="L25" s="155" t="s">
        <v>135</v>
      </c>
    </row>
    <row r="26" spans="1:12" ht="17.25" x14ac:dyDescent="0.3">
      <c r="A26" s="69">
        <v>16</v>
      </c>
      <c r="B26" s="70" t="s">
        <v>170</v>
      </c>
      <c r="C26" s="71">
        <f>INDEX('2. Nominal'!$T:$T,MATCH(C$1,'2. Nominal'!$A:$A,0))</f>
        <v>563772.07685014093</v>
      </c>
      <c r="D26" s="72">
        <f t="shared" si="1"/>
        <v>9.2765663550802575</v>
      </c>
      <c r="E26" s="72">
        <f>($C$26/INDEX('2. Nominal'!$T:$T,MATCH(E$1,'2. Nominal'!$A:$A,0))-1)*100</f>
        <v>1.6068970896501611</v>
      </c>
      <c r="F26" s="72">
        <f>($C$26/INDEX('2. Nominal'!$T:$T,MATCH(F$1,'2. Nominal'!$A:$A,0))-1)*100</f>
        <v>1.8649484985697073</v>
      </c>
      <c r="G26" s="72">
        <f>($C$26/INDEX('2. Nominal'!$T:$T,MATCH(G$1,'2. Nominal'!$A:$A,0))-1)*100</f>
        <v>4.1619207010109349</v>
      </c>
      <c r="H26" s="72">
        <f>($C$26/INDEX('2. Nominal'!$T:$T,MATCH(H$1,'2. Nominal'!$A:$A,0))-1)*100</f>
        <v>5.6238930488134109</v>
      </c>
      <c r="I26" s="72">
        <f>($C$26/INDEX('2. Nominal'!$T:$T,MATCH(I$1,'2. Nominal'!$A:$A,0))-1)*100</f>
        <v>5.6238930488134109</v>
      </c>
      <c r="J26" s="72">
        <f>($C$26/INDEX('2. Nominal'!$T:$T,MATCH(J$1,'2. Nominal'!$A:$A,0))-1)*100</f>
        <v>14.867364524460402</v>
      </c>
      <c r="K26" s="72">
        <f>($C$26/INDEX('2. Nominal'!$T:$T,MATCH(K$1,'2. Nominal'!$A:$A,0))-1)*100</f>
        <v>29.89025931604392</v>
      </c>
      <c r="L26" s="155" t="s">
        <v>136</v>
      </c>
    </row>
    <row r="27" spans="1:12" ht="17.25" x14ac:dyDescent="0.3">
      <c r="A27" s="69">
        <v>17</v>
      </c>
      <c r="B27" s="70" t="s">
        <v>171</v>
      </c>
      <c r="C27" s="71">
        <f>INDEX('2. Nominal'!$U:$U,MATCH(C$1,'2. Nominal'!$A:$A,0))</f>
        <v>2808022.8908494427</v>
      </c>
      <c r="D27" s="72">
        <f t="shared" si="1"/>
        <v>46.204506649365861</v>
      </c>
      <c r="E27" s="72">
        <f>($C$27/INDEX('2. Nominal'!$U:$U,MATCH(E$1,'2. Nominal'!$A:$A,0))-1)*100</f>
        <v>-2.0899856622385915</v>
      </c>
      <c r="F27" s="72">
        <f>($C$27/INDEX('2. Nominal'!$U:$U,MATCH(F$1,'2. Nominal'!$A:$A,0))-1)*100</f>
        <v>-1.249940366769664</v>
      </c>
      <c r="G27" s="72">
        <f>($C$27/INDEX('2. Nominal'!$U:$U,MATCH(G$1,'2. Nominal'!$A:$A,0))-1)*100</f>
        <v>0.92640844004661105</v>
      </c>
      <c r="H27" s="72">
        <f>($C$27/INDEX('2. Nominal'!$U:$U,MATCH(H$1,'2. Nominal'!$A:$A,0))-1)*100</f>
        <v>6.4595061522691788</v>
      </c>
      <c r="I27" s="72">
        <f>($C$27/INDEX('2. Nominal'!$U:$U,MATCH(I$1,'2. Nominal'!$A:$A,0))-1)*100</f>
        <v>6.4595061522691788</v>
      </c>
      <c r="J27" s="72">
        <f>($C$27/INDEX('2. Nominal'!$U:$U,MATCH(J$1,'2. Nominal'!$A:$A,0))-1)*100</f>
        <v>25.993039894196635</v>
      </c>
      <c r="K27" s="72">
        <f>($C$27/INDEX('2. Nominal'!$U:$U,MATCH(K$1,'2. Nominal'!$A:$A,0))-1)*100</f>
        <v>52.172172044419305</v>
      </c>
      <c r="L27" s="155" t="s">
        <v>137</v>
      </c>
    </row>
    <row r="28" spans="1:12" ht="17.25" x14ac:dyDescent="0.3">
      <c r="A28" s="171" t="s">
        <v>175</v>
      </c>
      <c r="B28" s="172"/>
      <c r="C28" s="172"/>
      <c r="D28" s="137"/>
      <c r="E28" s="86"/>
      <c r="F28" s="86"/>
      <c r="G28" s="86"/>
      <c r="H28" s="86"/>
      <c r="I28" s="86"/>
      <c r="J28" s="86"/>
      <c r="K28" s="87"/>
      <c r="L28" s="159" t="s">
        <v>198</v>
      </c>
    </row>
    <row r="29" spans="1:12" ht="17.25" x14ac:dyDescent="0.3">
      <c r="A29" s="69">
        <v>18</v>
      </c>
      <c r="B29" s="70" t="s">
        <v>200</v>
      </c>
      <c r="C29" s="71">
        <f>INDEX('2. Nominal'!$AA:$AA,MATCH(C$1,'2. Nominal'!$A:$A,0))</f>
        <v>2596337.388208631</v>
      </c>
      <c r="D29" s="72">
        <f>(C29/$C$7)*100</f>
        <v>42.721335537686286</v>
      </c>
      <c r="E29" s="72">
        <f>($C$29/INDEX('2. Nominal'!$AA:$AA,MATCH(E$1,'2. Nominal'!$A:$A,0))-1)*100</f>
        <v>2.0782838917023039</v>
      </c>
      <c r="F29" s="72">
        <f>($C$29/INDEX('2. Nominal'!$AA:$AA,MATCH(F$1,'2. Nominal'!$A:$A,0))-1)*100</f>
        <v>3.7047408180016284</v>
      </c>
      <c r="G29" s="72">
        <f>($C$29/INDEX('2. Nominal'!$AA:$AA,MATCH(G$1,'2. Nominal'!$A:$A,0))-1)*100</f>
        <v>6.187861576412379</v>
      </c>
      <c r="H29" s="72">
        <f>($C$29/INDEX('2. Nominal'!$AA:$AA,MATCH(H$1,'2. Nominal'!$A:$A,0))-1)*100</f>
        <v>7.1667326480442162</v>
      </c>
      <c r="I29" s="72">
        <f>($C$29/INDEX('2. Nominal'!$AA:$AA,MATCH(I$1,'2. Nominal'!$A:$A,0))-1)*100</f>
        <v>7.1667326480442162</v>
      </c>
      <c r="J29" s="72">
        <f>($C$29/INDEX('2. Nominal'!$AA:$AA,MATCH(J$1,'2. Nominal'!$A:$A,0))-1)*100</f>
        <v>30.331297775113985</v>
      </c>
      <c r="K29" s="72">
        <f>($C$29/INDEX('2. Nominal'!$AA:$AA,MATCH(K$1,'2. Nominal'!$A:$A,0))-1)*100</f>
        <v>62.514610080313091</v>
      </c>
      <c r="L29" s="155" t="s">
        <v>201</v>
      </c>
    </row>
    <row r="30" spans="1:12" ht="17.25" x14ac:dyDescent="0.3">
      <c r="A30" s="69">
        <v>19</v>
      </c>
      <c r="B30" s="70" t="s">
        <v>33</v>
      </c>
      <c r="C30" s="71">
        <f>INDEX('2. Nominal'!$AB:$AB,MATCH(C$1,'2. Nominal'!$A:$A,0))</f>
        <v>537464.48946875543</v>
      </c>
      <c r="D30" s="72">
        <f t="shared" ref="D30:D33" si="2">(C30/$C$7)*100</f>
        <v>8.8436891516738783</v>
      </c>
      <c r="E30" s="72">
        <f>($C$30/INDEX('2. Nominal'!$AB:$AB,MATCH(E$1,'2. Nominal'!$A:$A,0))-1)*100</f>
        <v>-9.5600848743973561</v>
      </c>
      <c r="F30" s="72">
        <f>($C$30/INDEX('2. Nominal'!$AB:$AB,MATCH(F$1,'2. Nominal'!$A:$A,0))-1)*100</f>
        <v>-6.79572072052681</v>
      </c>
      <c r="G30" s="72">
        <f>($C$30/INDEX('2. Nominal'!$AB:$AB,MATCH(G$1,'2. Nominal'!$A:$A,0))-1)*100</f>
        <v>-3.9643988146358056</v>
      </c>
      <c r="H30" s="72">
        <f>($C$30/INDEX('2. Nominal'!$AB:$AB,MATCH(H$1,'2. Nominal'!$A:$A,0))-1)*100</f>
        <v>11.969588430523203</v>
      </c>
      <c r="I30" s="72">
        <f>($C$30/INDEX('2. Nominal'!$AB:$AB,MATCH(I$1,'2. Nominal'!$A:$A,0))-1)*100</f>
        <v>11.969588430523203</v>
      </c>
      <c r="J30" s="72">
        <f>($C$30/INDEX('2. Nominal'!$AB:$AB,MATCH(J$1,'2. Nominal'!$A:$A,0))-1)*100</f>
        <v>38.80236470664056</v>
      </c>
      <c r="K30" s="72">
        <f>($C$30/INDEX('2. Nominal'!$AB:$AB,MATCH(K$1,'2. Nominal'!$A:$A,0))-1)*100</f>
        <v>58.517990432376223</v>
      </c>
      <c r="L30" s="155" t="s">
        <v>69</v>
      </c>
    </row>
    <row r="31" spans="1:12" ht="17.25" x14ac:dyDescent="0.3">
      <c r="A31" s="69">
        <v>20</v>
      </c>
      <c r="B31" s="70" t="s">
        <v>30</v>
      </c>
      <c r="C31" s="71">
        <f>INDEX('2. Nominal'!$AC:$AC,MATCH(C$1,'2. Nominal'!$A:$A,0))</f>
        <v>2565784.3574274383</v>
      </c>
      <c r="D31" s="72">
        <f t="shared" si="2"/>
        <v>42.218601846131214</v>
      </c>
      <c r="E31" s="72">
        <f>($C$31/INDEX('2. Nominal'!$AC:$AC,MATCH(E$1,'2. Nominal'!$A:$A,0))-1)*100</f>
        <v>1.0243251726094638</v>
      </c>
      <c r="F31" s="72">
        <f>($C$31/INDEX('2. Nominal'!$AC:$AC,MATCH(F$1,'2. Nominal'!$A:$A,0))-1)*100</f>
        <v>1.4951935871890143</v>
      </c>
      <c r="G31" s="72">
        <f>($C$31/INDEX('2. Nominal'!$AC:$AC,MATCH(G$1,'2. Nominal'!$A:$A,0))-1)*100</f>
        <v>1.929706710575041</v>
      </c>
      <c r="H31" s="72">
        <f>($C$31/INDEX('2. Nominal'!$AC:$AC,MATCH(H$1,'2. Nominal'!$A:$A,0))-1)*100</f>
        <v>6.6983319593457047</v>
      </c>
      <c r="I31" s="72">
        <f>($C$31/INDEX('2. Nominal'!$AC:$AC,MATCH(I$1,'2. Nominal'!$A:$A,0))-1)*100</f>
        <v>6.6983319593457047</v>
      </c>
      <c r="J31" s="72">
        <f>($C$31/INDEX('2. Nominal'!$AC:$AC,MATCH(J$1,'2. Nominal'!$A:$A,0))-1)*100</f>
        <v>20.500709007906593</v>
      </c>
      <c r="K31" s="72">
        <f>($C$31/INDEX('2. Nominal'!$AC:$AC,MATCH(K$1,'2. Nominal'!$A:$A,0))-1)*100</f>
        <v>36.746472030708979</v>
      </c>
      <c r="L31" s="155" t="s">
        <v>70</v>
      </c>
    </row>
    <row r="32" spans="1:12" ht="17.25" x14ac:dyDescent="0.3">
      <c r="A32" s="69">
        <v>21</v>
      </c>
      <c r="B32" s="70" t="s">
        <v>31</v>
      </c>
      <c r="C32" s="71">
        <f>INDEX('2. Nominal'!$AD:$AD,MATCH(C$1,'2. Nominal'!$A:$A,0))</f>
        <v>179950.86893338303</v>
      </c>
      <c r="D32" s="72">
        <f t="shared" si="2"/>
        <v>2.9609947793824665</v>
      </c>
      <c r="E32" s="72">
        <f>($C$32/INDEX('2. Nominal'!$AD:$AD,MATCH(E$1,'2. Nominal'!$A:$A,0))-1)*100</f>
        <v>4.6071798401956965</v>
      </c>
      <c r="F32" s="72">
        <f>($C$32/INDEX('2. Nominal'!$AD:$AD,MATCH(F$1,'2. Nominal'!$A:$A,0))-1)*100</f>
        <v>-0.38657459240047931</v>
      </c>
      <c r="G32" s="72">
        <f>($C$32/INDEX('2. Nominal'!$AD:$AD,MATCH(G$1,'2. Nominal'!$A:$A,0))-1)*100</f>
        <v>1.1459200065592201</v>
      </c>
      <c r="H32" s="72">
        <f>($C$32/INDEX('2. Nominal'!$AD:$AD,MATCH(H$1,'2. Nominal'!$A:$A,0))-1)*100</f>
        <v>-13.470323034455456</v>
      </c>
      <c r="I32" s="72">
        <f>($C$32/INDEX('2. Nominal'!$AD:$AD,MATCH(I$1,'2. Nominal'!$A:$A,0))-1)*100</f>
        <v>-13.470323034455456</v>
      </c>
      <c r="J32" s="72">
        <f>($C$32/INDEX('2. Nominal'!$AD:$AD,MATCH(J$1,'2. Nominal'!$A:$A,0))-1)*100</f>
        <v>-0.14551450845504688</v>
      </c>
      <c r="K32" s="72">
        <f>($C$32/INDEX('2. Nominal'!$AD:$AD,MATCH(K$1,'2. Nominal'!$A:$A,0))-1)*100</f>
        <v>7.1339710332141815</v>
      </c>
      <c r="L32" s="155" t="s">
        <v>86</v>
      </c>
    </row>
    <row r="33" spans="1:15" ht="17.25" x14ac:dyDescent="0.3">
      <c r="A33" s="69">
        <v>22</v>
      </c>
      <c r="B33" s="70" t="s">
        <v>32</v>
      </c>
      <c r="C33" s="71">
        <f>INDEX('2. Nominal'!$AE:$AE,MATCH(C$1,'2. Nominal'!$A:$A,0))</f>
        <v>197841.69400590201</v>
      </c>
      <c r="D33" s="72">
        <f t="shared" si="2"/>
        <v>3.2553786851261202</v>
      </c>
      <c r="E33" s="72">
        <f>($C$33/INDEX('2. Nominal'!$AE:$AE,MATCH(E$1,'2. Nominal'!$A:$A,0))-1)*100</f>
        <v>2.4051237646417478</v>
      </c>
      <c r="F33" s="72">
        <f>($C$33/INDEX('2. Nominal'!$AE:$AE,MATCH(F$1,'2. Nominal'!$A:$A,0))-1)*100</f>
        <v>1.1711164170554511</v>
      </c>
      <c r="G33" s="72">
        <f>($C$33/INDEX('2. Nominal'!$AE:$AE,MATCH(G$1,'2. Nominal'!$A:$A,0))-1)*100</f>
        <v>4.0685560095674145</v>
      </c>
      <c r="H33" s="72">
        <f>($C$33/INDEX('2. Nominal'!$AE:$AE,MATCH(H$1,'2. Nominal'!$A:$A,0))-1)*100</f>
        <v>4.6569748178277415</v>
      </c>
      <c r="I33" s="72">
        <f>($C$33/INDEX('2. Nominal'!$AE:$AE,MATCH(I$1,'2. Nominal'!$A:$A,0))-1)*100</f>
        <v>4.6569748178277415</v>
      </c>
      <c r="J33" s="72">
        <f>($C$33/INDEX('2. Nominal'!$AE:$AE,MATCH(J$1,'2. Nominal'!$A:$A,0))-1)*100</f>
        <v>-6.4086495451259324</v>
      </c>
      <c r="K33" s="72">
        <f>($C$33/INDEX('2. Nominal'!$AE:$AE,MATCH(K$1,'2. Nominal'!$A:$A,0))-1)*100</f>
        <v>5.4455991645259383</v>
      </c>
      <c r="L33" s="155" t="s">
        <v>71</v>
      </c>
    </row>
    <row r="34" spans="1:15" ht="17.25" x14ac:dyDescent="0.3">
      <c r="A34" s="171" t="s">
        <v>176</v>
      </c>
      <c r="B34" s="172"/>
      <c r="C34" s="172"/>
      <c r="D34" s="137"/>
      <c r="E34" s="86"/>
      <c r="F34" s="86"/>
      <c r="G34" s="86"/>
      <c r="H34" s="86"/>
      <c r="I34" s="86"/>
      <c r="J34" s="86"/>
      <c r="K34" s="87"/>
      <c r="L34" s="159" t="s">
        <v>199</v>
      </c>
    </row>
    <row r="35" spans="1:15" ht="17.25" x14ac:dyDescent="0.3">
      <c r="A35" s="69">
        <v>23</v>
      </c>
      <c r="B35" s="70" t="s">
        <v>72</v>
      </c>
      <c r="C35" s="71">
        <f>INDEX('2. Nominal'!$AG:$AG,MATCH(C$1,'2. Nominal'!$A:$A,0))</f>
        <v>5247465.8162960336</v>
      </c>
      <c r="D35" s="72">
        <f>(C35/$C$7)*100</f>
        <v>86.344228172593603</v>
      </c>
      <c r="E35" s="72">
        <f>($C$35/INDEX('2. Nominal'!$AG:$AG,MATCH(E$1,'2. Nominal'!$A:$A,0))-1)*100</f>
        <v>0.42421397818179774</v>
      </c>
      <c r="F35" s="72">
        <f>($C$35/INDEX('2. Nominal'!$AG:$AG,MATCH(F$1,'2. Nominal'!$A:$A,0))-1)*100</f>
        <v>1.9661737287094416</v>
      </c>
      <c r="G35" s="72">
        <f>($C$35/INDEX('2. Nominal'!$AG:$AG,MATCH(G$1,'2. Nominal'!$A:$A,0))-1)*100</f>
        <v>3.112514973380387</v>
      </c>
      <c r="H35" s="72">
        <f>($C$35/INDEX('2. Nominal'!$AG:$AG,MATCH(H$1,'2. Nominal'!$A:$A,0))-1)*100</f>
        <v>7.0768479122116146</v>
      </c>
      <c r="I35" s="72">
        <f>($C$35/INDEX('2. Nominal'!$AG:$AG,MATCH(I$1,'2. Nominal'!$A:$A,0))-1)*100</f>
        <v>7.0768479122116146</v>
      </c>
      <c r="J35" s="72">
        <f>($C$35/INDEX('2. Nominal'!$AG:$AG,MATCH(J$1,'2. Nominal'!$A:$A,0))-1)*100</f>
        <v>26.197490686316982</v>
      </c>
      <c r="K35" s="72">
        <f>($C$35/INDEX('2. Nominal'!$AG:$AG,MATCH(K$1,'2. Nominal'!$A:$A,0))-1)*100</f>
        <v>50.394338538064318</v>
      </c>
      <c r="L35" s="155" t="s">
        <v>72</v>
      </c>
    </row>
    <row r="36" spans="1:15" ht="17.25" x14ac:dyDescent="0.3">
      <c r="A36" s="69">
        <v>24</v>
      </c>
      <c r="B36" s="70" t="s">
        <v>36</v>
      </c>
      <c r="C36" s="71">
        <f>INDEX('2. Nominal'!$AH:$AH,MATCH(C$1,'2. Nominal'!$A:$A,0))</f>
        <v>829912.9817480871</v>
      </c>
      <c r="D36" s="72">
        <f>(C36/$C$7)*100</f>
        <v>13.655771827406557</v>
      </c>
      <c r="E36" s="72">
        <f>($C$36/INDEX('2. Nominal'!$AH:$AH,MATCH(E$1,'2. Nominal'!$A:$A,0))-1)*100</f>
        <v>1.5252811607224803</v>
      </c>
      <c r="F36" s="72">
        <f>($C$36/INDEX('2. Nominal'!$AH:$AH,MATCH(F$1,'2. Nominal'!$A:$A,0))-1)*100</f>
        <v>-0.98205604611555364</v>
      </c>
      <c r="G36" s="72">
        <f>($C$36/INDEX('2. Nominal'!$AH:$AH,MATCH(G$1,'2. Nominal'!$A:$A,0))-1)*100</f>
        <v>3.6285131239842228</v>
      </c>
      <c r="H36" s="72">
        <f>($C$36/INDEX('2. Nominal'!$AH:$AH,MATCH(H$1,'2. Nominal'!$A:$A,0))-1)*100</f>
        <v>3.2518703111476643</v>
      </c>
      <c r="I36" s="72">
        <f>($C$36/INDEX('2. Nominal'!$AH:$AH,MATCH(I$1,'2. Nominal'!$A:$A,0))-1)*100</f>
        <v>3.2518703111476643</v>
      </c>
      <c r="J36" s="72">
        <f>($C$36/INDEX('2. Nominal'!$AH:$AH,MATCH(J$1,'2. Nominal'!$A:$A,0))-1)*100</f>
        <v>11.839887196786103</v>
      </c>
      <c r="K36" s="72">
        <f>($C$36/INDEX('2. Nominal'!$AH:$AH,MATCH(K$1,'2. Nominal'!$A:$A,0))-1)*100</f>
        <v>22.150134494843488</v>
      </c>
      <c r="L36" s="155" t="s">
        <v>73</v>
      </c>
    </row>
    <row r="37" spans="1:15" ht="17.25" hidden="1" customHeight="1" x14ac:dyDescent="0.3">
      <c r="A37" s="173" t="s">
        <v>78</v>
      </c>
      <c r="B37" s="174"/>
      <c r="C37" s="68"/>
      <c r="D37" s="68"/>
      <c r="E37" s="73"/>
      <c r="F37" s="73"/>
      <c r="G37" s="73"/>
      <c r="H37" s="73"/>
      <c r="I37" s="73"/>
      <c r="J37" s="73"/>
      <c r="K37" s="74"/>
      <c r="L37" s="160" t="s">
        <v>78</v>
      </c>
    </row>
    <row r="38" spans="1:15" ht="17.25" hidden="1" x14ac:dyDescent="0.3">
      <c r="A38" s="69">
        <v>19</v>
      </c>
      <c r="B38" s="70" t="s">
        <v>74</v>
      </c>
      <c r="C38" s="71">
        <f>INDEX('2. Nominal'!$AJ:$AJ,MATCH(C$1,'2. Nominal'!$A:$A,0))</f>
        <v>70337.839353831994</v>
      </c>
      <c r="D38" s="71"/>
      <c r="E38" s="72">
        <f>($C$38/INDEX('2. Nominal'!$AJ:$AJ,MATCH(E$1,'2. Nominal'!$A:$A,0))-1)*100</f>
        <v>-8.5479308252862101</v>
      </c>
      <c r="F38" s="72">
        <f>($C$38/INDEX('2. Nominal'!$AJ:$AJ,MATCH(F$1,'2. Nominal'!$A:$A,0))-1)*100</f>
        <v>-5.4253016053793406</v>
      </c>
      <c r="G38" s="72">
        <f>($C$38/INDEX('2. Nominal'!$AJ:$AJ,MATCH(G$1,'2. Nominal'!$A:$A,0))-1)*100</f>
        <v>-2.5436728683799315</v>
      </c>
      <c r="H38" s="72">
        <f>($C$38/INDEX('2. Nominal'!$AJ:$AJ,MATCH(H$1,'2. Nominal'!$A:$A,0))-1)*100</f>
        <v>15.059871576662021</v>
      </c>
      <c r="I38" s="72">
        <f>($C$38/INDEX('2. Nominal'!$AJ:$AJ,MATCH(I$1,'2. Nominal'!$A:$A,0))-1)*100</f>
        <v>15.059871576662021</v>
      </c>
      <c r="J38" s="72">
        <f>($C$38/INDEX('2. Nominal'!$AJ:$AJ,MATCH(J$1,'2. Nominal'!$A:$A,0))-1)*100</f>
        <v>35.002717628499582</v>
      </c>
      <c r="K38" s="72">
        <f>($C$38/INDEX('2. Nominal'!$AJ:$AJ,MATCH(K$1,'2. Nominal'!$A:$A,0))-1)*100</f>
        <v>48.854057366879225</v>
      </c>
      <c r="L38" s="155">
        <v>19</v>
      </c>
    </row>
    <row r="39" spans="1:15" ht="17.25" hidden="1" x14ac:dyDescent="0.3">
      <c r="A39" s="69">
        <v>20</v>
      </c>
      <c r="B39" s="70" t="s">
        <v>75</v>
      </c>
      <c r="C39" s="71">
        <f>INDEX('2. Nominal'!$AK:$AK,MATCH(C$1,'2. Nominal'!$A:$A,0))</f>
        <v>828292.95471094851</v>
      </c>
      <c r="D39" s="71"/>
      <c r="E39" s="72">
        <f>($C$39/INDEX('2. Nominal'!$AK:$AK,MATCH(E$1,'2. Nominal'!$A:$A,0))-1)*100</f>
        <v>-1.5178718744314423</v>
      </c>
      <c r="F39" s="72">
        <f>($C$39/INDEX('2. Nominal'!$AK:$AK,MATCH(F$1,'2. Nominal'!$A:$A,0))-1)*100</f>
        <v>0.79719336192232149</v>
      </c>
      <c r="G39" s="72">
        <f>($C$39/INDEX('2. Nominal'!$AK:$AK,MATCH(G$1,'2. Nominal'!$A:$A,0))-1)*100</f>
        <v>5.7989100515198233</v>
      </c>
      <c r="H39" s="72">
        <f>($C$39/INDEX('2. Nominal'!$AK:$AK,MATCH(H$1,'2. Nominal'!$A:$A,0))-1)*100</f>
        <v>13.780646013939135</v>
      </c>
      <c r="I39" s="72">
        <f>($C$39/INDEX('2. Nominal'!$AK:$AK,MATCH(I$1,'2. Nominal'!$A:$A,0))-1)*100</f>
        <v>13.780646013939135</v>
      </c>
      <c r="J39" s="72">
        <f>($C$39/INDEX('2. Nominal'!$AK:$AK,MATCH(J$1,'2. Nominal'!$A:$A,0))-1)*100</f>
        <v>37.359567282328229</v>
      </c>
      <c r="K39" s="72">
        <f>($C$39/INDEX('2. Nominal'!$AK:$AK,MATCH(K$1,'2. Nominal'!$A:$A,0))-1)*100</f>
        <v>57.644992012505703</v>
      </c>
      <c r="L39" s="155">
        <v>20</v>
      </c>
    </row>
    <row r="40" spans="1:15" ht="17.25" hidden="1" x14ac:dyDescent="0.3">
      <c r="A40" s="69">
        <v>21</v>
      </c>
      <c r="B40" s="70" t="s">
        <v>76</v>
      </c>
      <c r="C40" s="71">
        <f>INDEX('2. Nominal'!$AL:$AL,MATCH(C$1,'2. Nominal'!$A:$A,0))</f>
        <v>1909188.320285084</v>
      </c>
      <c r="D40" s="71"/>
      <c r="E40" s="72">
        <f>($C$40/INDEX('2. Nominal'!$AL:$AL,MATCH(E$1,'2. Nominal'!$A:$A,0))-1)*100</f>
        <v>-0.68234070868984364</v>
      </c>
      <c r="F40" s="72">
        <f>($C$40/INDEX('2. Nominal'!$AL:$AL,MATCH(F$1,'2. Nominal'!$A:$A,0))-1)*100</f>
        <v>-1.7241839186414532</v>
      </c>
      <c r="G40" s="72">
        <f>($C$40/INDEX('2. Nominal'!$AL:$AL,MATCH(G$1,'2. Nominal'!$A:$A,0))-1)*100</f>
        <v>5.1929632581394713</v>
      </c>
      <c r="H40" s="72">
        <f>($C$40/INDEX('2. Nominal'!$AL:$AL,MATCH(H$1,'2. Nominal'!$A:$A,0))-1)*100</f>
        <v>9.754297940250467</v>
      </c>
      <c r="I40" s="72">
        <f>($C$40/INDEX('2. Nominal'!$AL:$AL,MATCH(I$1,'2. Nominal'!$A:$A,0))-1)*100</f>
        <v>9.754297940250467</v>
      </c>
      <c r="J40" s="72">
        <f>($C$40/INDEX('2. Nominal'!$AL:$AL,MATCH(J$1,'2. Nominal'!$A:$A,0))-1)*100</f>
        <v>29.067212231731677</v>
      </c>
      <c r="K40" s="72">
        <f>($C$40/INDEX('2. Nominal'!$AL:$AL,MATCH(K$1,'2. Nominal'!$A:$A,0))-1)*100</f>
        <v>48.577379201406856</v>
      </c>
      <c r="L40" s="155">
        <v>21</v>
      </c>
    </row>
    <row r="41" spans="1:15" ht="17.25" hidden="1" x14ac:dyDescent="0.3">
      <c r="A41" s="69">
        <v>22</v>
      </c>
      <c r="B41" s="70" t="s">
        <v>77</v>
      </c>
      <c r="C41" s="71">
        <f>INDEX('2. Nominal'!$AM:$AM,MATCH(C$1,'2. Nominal'!$A:$A,0))</f>
        <v>3269559.6836942481</v>
      </c>
      <c r="D41" s="71"/>
      <c r="E41" s="72">
        <f>($C$41/INDEX('2. Nominal'!$AM:$AM,MATCH(E$1,'2. Nominal'!$A:$A,0))-1)*100</f>
        <v>2.0950111823385686</v>
      </c>
      <c r="F41" s="72">
        <f>($C$41/INDEX('2. Nominal'!$AM:$AM,MATCH(F$1,'2. Nominal'!$A:$A,0))-1)*100</f>
        <v>3.9398606581913409</v>
      </c>
      <c r="G41" s="72">
        <f>($C$41/INDEX('2. Nominal'!$AM:$AM,MATCH(G$1,'2. Nominal'!$A:$A,0))-1)*100</f>
        <v>1.5417960556187049</v>
      </c>
      <c r="H41" s="72">
        <f>($C$41/INDEX('2. Nominal'!$AM:$AM,MATCH(H$1,'2. Nominal'!$A:$A,0))-1)*100</f>
        <v>3.9160130242681612</v>
      </c>
      <c r="I41" s="72">
        <f>($C$41/INDEX('2. Nominal'!$AM:$AM,MATCH(I$1,'2. Nominal'!$A:$A,0))-1)*100</f>
        <v>3.9160130242681612</v>
      </c>
      <c r="J41" s="72">
        <f>($C$41/INDEX('2. Nominal'!$AM:$AM,MATCH(J$1,'2. Nominal'!$A:$A,0))-1)*100</f>
        <v>21.869630115863114</v>
      </c>
      <c r="K41" s="72">
        <f>($C$41/INDEX('2. Nominal'!$AM:$AM,MATCH(K$1,'2. Nominal'!$A:$A,0))-1)*100</f>
        <v>45.960752239463609</v>
      </c>
      <c r="L41" s="155">
        <v>22</v>
      </c>
    </row>
    <row r="42" spans="1:15" ht="17.25" x14ac:dyDescent="0.3">
      <c r="A42" s="171" t="s">
        <v>182</v>
      </c>
      <c r="B42" s="172"/>
      <c r="C42" s="172"/>
      <c r="D42" s="137"/>
      <c r="E42" s="86"/>
      <c r="F42" s="86"/>
      <c r="G42" s="86"/>
      <c r="H42" s="86"/>
      <c r="I42" s="86"/>
      <c r="J42" s="86"/>
      <c r="K42" s="87"/>
      <c r="L42" s="159" t="s">
        <v>88</v>
      </c>
    </row>
    <row r="43" spans="1:15" ht="17.25" x14ac:dyDescent="0.3">
      <c r="A43" s="69">
        <v>25</v>
      </c>
      <c r="B43" s="70" t="s">
        <v>183</v>
      </c>
      <c r="C43" s="71">
        <f>INDEX('2. Nominal'!$AJ:$AJ,MATCH(C1,'2. Nominal'!$A:$A,0))</f>
        <v>70337.839353831994</v>
      </c>
      <c r="D43" s="72">
        <f>(C43/$C$7)*100</f>
        <v>1.1573713222626321</v>
      </c>
      <c r="E43" s="72">
        <f>($C$43/INDEX('2. Nominal'!$AJ:$AJ,MATCH(E$1,'2. Nominal'!$A:$A,0))-1)*100</f>
        <v>-8.5479308252862101</v>
      </c>
      <c r="F43" s="72">
        <f>($C$43/INDEX('2. Nominal'!$AJ:$AJ,MATCH(F$1,'2. Nominal'!$A:$A,0))-1)*100</f>
        <v>-5.4253016053793406</v>
      </c>
      <c r="G43" s="72">
        <f>($C$43/INDEX('2. Nominal'!$AJ:$AJ,MATCH(G$1,'2. Nominal'!$A:$A,0))-1)*100</f>
        <v>-2.5436728683799315</v>
      </c>
      <c r="H43" s="72">
        <f>($C$43/INDEX('2. Nominal'!$AJ:$AJ,MATCH(H$1,'2. Nominal'!$A:$A,0))-1)*100</f>
        <v>15.059871576662021</v>
      </c>
      <c r="I43" s="72">
        <f>($C$43/INDEX('2. Nominal'!$AJ:$AJ,MATCH(I$1,'2. Nominal'!$A:$A,0))-1)*100</f>
        <v>15.059871576662021</v>
      </c>
      <c r="J43" s="72">
        <f>($C$43/INDEX('2. Nominal'!$AJ:$AJ,MATCH(J$1,'2. Nominal'!$A:$A,0))-1)*100</f>
        <v>35.002717628499582</v>
      </c>
      <c r="K43" s="72">
        <f>($C$43/INDEX('2. Nominal'!$AJ:$AJ,MATCH(K$1,'2. Nominal'!$A:$A,0))-1)*100</f>
        <v>48.854057366879225</v>
      </c>
      <c r="L43" s="155" t="s">
        <v>192</v>
      </c>
    </row>
    <row r="44" spans="1:15" ht="17.25" x14ac:dyDescent="0.3">
      <c r="A44" s="69">
        <v>26</v>
      </c>
      <c r="B44" s="70" t="s">
        <v>184</v>
      </c>
      <c r="C44" s="71">
        <f>INDEX('2. Nominal'!$AK:$AK,MATCH(C1,'2. Nominal'!$A:$A,0))</f>
        <v>828292.95471094851</v>
      </c>
      <c r="D44" s="72">
        <f t="shared" ref="D44:D46" si="3">(C44/$C$7)*100</f>
        <v>13.629115153683014</v>
      </c>
      <c r="E44" s="72">
        <f>($C$44/INDEX('2. Nominal'!$AK:$AK,MATCH(E$1,'2. Nominal'!$A:$A,0))-1)*100</f>
        <v>-1.5178718744314423</v>
      </c>
      <c r="F44" s="72">
        <f>($C$44/INDEX('2. Nominal'!$AK:$AK,MATCH(F$1,'2. Nominal'!$A:$A,0))-1)*100</f>
        <v>0.79719336192232149</v>
      </c>
      <c r="G44" s="72">
        <f>($C$44/INDEX('2. Nominal'!$AK:$AK,MATCH(G$1,'2. Nominal'!$A:$A,0))-1)*100</f>
        <v>5.7989100515198233</v>
      </c>
      <c r="H44" s="72">
        <f>($C$44/INDEX('2. Nominal'!$AK:$AK,MATCH(H$1,'2. Nominal'!$A:$A,0))-1)*100</f>
        <v>13.780646013939135</v>
      </c>
      <c r="I44" s="72">
        <f>($C$44/INDEX('2. Nominal'!$AK:$AK,MATCH(I$1,'2. Nominal'!$A:$A,0))-1)*100</f>
        <v>13.780646013939135</v>
      </c>
      <c r="J44" s="72">
        <f>($C$44/INDEX('2. Nominal'!$AK:$AK,MATCH(J$1,'2. Nominal'!$A:$A,0))-1)*100</f>
        <v>37.359567282328229</v>
      </c>
      <c r="K44" s="72">
        <f>($C$44/INDEX('2. Nominal'!$AK:$AK,MATCH(K$1,'2. Nominal'!$A:$A,0))-1)*100</f>
        <v>57.644992012505703</v>
      </c>
      <c r="L44" s="155" t="s">
        <v>193</v>
      </c>
    </row>
    <row r="45" spans="1:15" ht="17.25" x14ac:dyDescent="0.3">
      <c r="A45" s="69">
        <v>27</v>
      </c>
      <c r="B45" s="70" t="s">
        <v>185</v>
      </c>
      <c r="C45" s="71">
        <f>INDEX('2. Nominal'!$AL:$AL,MATCH(C1,'2. Nominal'!$A:$A,0))</f>
        <v>1909188.320285084</v>
      </c>
      <c r="D45" s="72">
        <f t="shared" si="3"/>
        <v>31.414667140700853</v>
      </c>
      <c r="E45" s="72">
        <f>($C$45/INDEX('2. Nominal'!$AL:$AL,MATCH(E$1,'2. Nominal'!$A:$A,0))-1)*100</f>
        <v>-0.68234070868984364</v>
      </c>
      <c r="F45" s="72">
        <f>($C$45/INDEX('2. Nominal'!$AL:$AL,MATCH(F$1,'2. Nominal'!$A:$A,0))-1)*100</f>
        <v>-1.7241839186414532</v>
      </c>
      <c r="G45" s="72">
        <f>($C$45/INDEX('2. Nominal'!$AL:$AL,MATCH(G$1,'2. Nominal'!$A:$A,0))-1)*100</f>
        <v>5.1929632581394713</v>
      </c>
      <c r="H45" s="72">
        <f>($C$45/INDEX('2. Nominal'!$AL:$AL,MATCH(H$1,'2. Nominal'!$A:$A,0))-1)*100</f>
        <v>9.754297940250467</v>
      </c>
      <c r="I45" s="72">
        <f>($C$45/INDEX('2. Nominal'!$AL:$AL,MATCH(I$1,'2. Nominal'!$A:$A,0))-1)*100</f>
        <v>9.754297940250467</v>
      </c>
      <c r="J45" s="72">
        <f>($C$45/INDEX('2. Nominal'!$AL:$AL,MATCH(J$1,'2. Nominal'!$A:$A,0))-1)*100</f>
        <v>29.067212231731677</v>
      </c>
      <c r="K45" s="72">
        <f>($C$45/INDEX('2. Nominal'!$AL:$AL,MATCH(K$1,'2. Nominal'!$A:$A,0))-1)*100</f>
        <v>48.577379201406856</v>
      </c>
      <c r="L45" s="155" t="s">
        <v>194</v>
      </c>
    </row>
    <row r="46" spans="1:15" ht="17.25" x14ac:dyDescent="0.3">
      <c r="A46" s="75">
        <v>28</v>
      </c>
      <c r="B46" s="76" t="s">
        <v>186</v>
      </c>
      <c r="C46" s="77">
        <f>INDEX('2. Nominal'!$AM:$AM,MATCH(C1,'2. Nominal'!$A:$A,0))</f>
        <v>3269559.6836942481</v>
      </c>
      <c r="D46" s="72">
        <f t="shared" si="3"/>
        <v>53.798846383353514</v>
      </c>
      <c r="E46" s="72">
        <f>($C$46/INDEX('2. Nominal'!$AM:$AM,MATCH(E$1,'2. Nominal'!$A:$A,0))-1)*100</f>
        <v>2.0950111823385686</v>
      </c>
      <c r="F46" s="72">
        <f>($C$46/INDEX('2. Nominal'!$AM:$AM,MATCH(F$1,'2. Nominal'!$A:$A,0))-1)*100</f>
        <v>3.9398606581913409</v>
      </c>
      <c r="G46" s="72">
        <f>($C$46/INDEX('2. Nominal'!$AM:$AM,MATCH(G$1,'2. Nominal'!$A:$A,0))-1)*100</f>
        <v>1.5417960556187049</v>
      </c>
      <c r="H46" s="72">
        <f>($C$46/INDEX('2. Nominal'!$AM:$AM,MATCH(H$1,'2. Nominal'!$A:$A,0))-1)*100</f>
        <v>3.9160130242681612</v>
      </c>
      <c r="I46" s="72">
        <f>($C$46/INDEX('2. Nominal'!$AM:$AM,MATCH(I$1,'2. Nominal'!$A:$A,0))-1)*100</f>
        <v>3.9160130242681612</v>
      </c>
      <c r="J46" s="72">
        <f>($C$46/INDEX('2. Nominal'!$AM:$AM,MATCH(J$1,'2. Nominal'!$A:$A,0))-1)*100</f>
        <v>21.869630115863114</v>
      </c>
      <c r="K46" s="72">
        <f>($C$46/INDEX('2. Nominal'!$AM:$AM,MATCH(K$1,'2. Nominal'!$A:$A,0))-1)*100</f>
        <v>45.960752239463609</v>
      </c>
      <c r="L46" s="155" t="s">
        <v>195</v>
      </c>
    </row>
    <row r="47" spans="1:15" ht="17.25" x14ac:dyDescent="0.3">
      <c r="A47" s="171" t="s">
        <v>203</v>
      </c>
      <c r="B47" s="172"/>
      <c r="C47" s="172"/>
      <c r="D47" s="137"/>
      <c r="E47" s="86"/>
      <c r="F47" s="86"/>
      <c r="G47" s="86"/>
      <c r="H47" s="86"/>
      <c r="I47" s="86"/>
      <c r="J47" s="86"/>
      <c r="K47" s="87"/>
      <c r="L47" s="159" t="s">
        <v>202</v>
      </c>
    </row>
    <row r="48" spans="1:15" ht="17.25" x14ac:dyDescent="0.3">
      <c r="A48" s="69">
        <v>29</v>
      </c>
      <c r="B48" s="70" t="s">
        <v>177</v>
      </c>
      <c r="C48" s="71">
        <f>INDEX('2. Nominal'!$W:$W,MATCH(C$1,'2. Nominal'!$A:$A,0))</f>
        <v>2705583.830344528</v>
      </c>
      <c r="D48" s="72">
        <f>(C48/$C$7)*100</f>
        <v>44.518926995553883</v>
      </c>
      <c r="E48" s="72">
        <f>($C$48/INDEX('2. Nominal'!$W:$W,MATCH(E$1,'2. Nominal'!$A:$A,0))-1)*100</f>
        <v>3.2695144433628531</v>
      </c>
      <c r="F48" s="72">
        <f>($C$48/INDEX('2. Nominal'!$W:$W,MATCH(F$1,'2. Nominal'!$A:$A,0))-1)*100</f>
        <v>4.5673143307483732</v>
      </c>
      <c r="G48" s="72">
        <f>($C$48/INDEX('2. Nominal'!$W:$W,MATCH(G$1,'2. Nominal'!$A:$A,0))-1)*100</f>
        <v>5.4221621127969355</v>
      </c>
      <c r="H48" s="72">
        <f>($C$48/INDEX('2. Nominal'!$W:$W,MATCH(H$1,'2. Nominal'!$A:$A,0))-1)*100</f>
        <v>6.8121162073639052</v>
      </c>
      <c r="I48" s="72">
        <f>($C$48/INDEX('2. Nominal'!$W:$W,MATCH(I$1,'2. Nominal'!$A:$A,0))-1)*100</f>
        <v>6.8121162073639052</v>
      </c>
      <c r="J48" s="72">
        <f>($C$48/INDEX('2. Nominal'!$W:$W,MATCH(J$1,'2. Nominal'!$A:$A,0))-1)*100</f>
        <v>24.070808646691646</v>
      </c>
      <c r="K48" s="72">
        <f>($C$48/INDEX('2. Nominal'!$W:$W,MATCH(K$1,'2. Nominal'!$A:$A,0))-1)*100</f>
        <v>43.211096653887957</v>
      </c>
      <c r="L48" s="155" t="s">
        <v>83</v>
      </c>
      <c r="O48" s="141"/>
    </row>
    <row r="49" spans="1:15" ht="17.25" x14ac:dyDescent="0.3">
      <c r="A49" s="69">
        <v>30</v>
      </c>
      <c r="B49" s="70" t="s">
        <v>210</v>
      </c>
      <c r="C49" s="71">
        <f>INDEX('2. Nominal'!$X:$X,MATCH(C$1,'2. Nominal'!$A:$A,0))</f>
        <v>566526</v>
      </c>
      <c r="D49" s="72">
        <f t="shared" ref="D49:D50" si="4">(C49/$C$7)*100</f>
        <v>9.3218806795838614</v>
      </c>
      <c r="E49" s="72">
        <f>($C$49/INDEX('2. Nominal'!$X:$X,MATCH(E$1,'2. Nominal'!$A:$A,0))-1)*100</f>
        <v>1.4363370718920576</v>
      </c>
      <c r="F49" s="72">
        <f>($C$49/INDEX('2. Nominal'!$X:$X,MATCH(F$1,'2. Nominal'!$A:$A,0))-1)*100</f>
        <v>2.2573192303527057</v>
      </c>
      <c r="G49" s="72">
        <f>($C$49/INDEX('2. Nominal'!$X:$X,MATCH(G$1,'2. Nominal'!$A:$A,0))-1)*100</f>
        <v>4.565606600342953</v>
      </c>
      <c r="H49" s="72">
        <f>($C$49/INDEX('2. Nominal'!$X:$X,MATCH(H$1,'2. Nominal'!$A:$A,0))-1)*100</f>
        <v>6.5130742793535923</v>
      </c>
      <c r="I49" s="72">
        <f>($C$49/INDEX('2. Nominal'!$X:$X,MATCH(I$1,'2. Nominal'!$A:$A,0))-1)*100</f>
        <v>6.5130742793535923</v>
      </c>
      <c r="J49" s="72">
        <f>($C$49/INDEX('2. Nominal'!$X:$X,MATCH(J$1,'2. Nominal'!$A:$A,0))-1)*100</f>
        <v>16.602245081937284</v>
      </c>
      <c r="K49" s="72">
        <f>($C$49/INDEX('2. Nominal'!$X:$X,MATCH(K$1,'2. Nominal'!$A:$A,0))-1)*100</f>
        <v>29.998577309462384</v>
      </c>
      <c r="L49" s="155" t="s">
        <v>191</v>
      </c>
      <c r="O49" s="141"/>
    </row>
    <row r="50" spans="1:15" ht="17.25" x14ac:dyDescent="0.3">
      <c r="A50" s="75">
        <v>31</v>
      </c>
      <c r="B50" s="76" t="s">
        <v>178</v>
      </c>
      <c r="C50" s="77">
        <f>(INDEX('2. Nominal'!$Y:$Y,MATCH(C$1,'2. Nominal'!$A:$A,0)))+1</f>
        <v>2805269.9676995841</v>
      </c>
      <c r="D50" s="78">
        <f t="shared" si="4"/>
        <v>46.159208779324516</v>
      </c>
      <c r="E50" s="78">
        <f>($C$50/INDEX('2. Nominal'!$Y:$Y,MATCH(E$1,'2. Nominal'!$A:$A,0))-1)*100</f>
        <v>-2.0614019936377681</v>
      </c>
      <c r="F50" s="78">
        <f>($C$50/INDEX('2. Nominal'!$Y:$Y,MATCH(F$1,'2. Nominal'!$A:$A,0))-1)*100</f>
        <v>-1.3269911645609977</v>
      </c>
      <c r="G50" s="78">
        <f>($C$50/INDEX('2. Nominal'!$Y:$Y,MATCH(G$1,'2. Nominal'!$A:$A,0))-1)*100</f>
        <v>0.84718592237928991</v>
      </c>
      <c r="H50" s="78">
        <f>($C$50/INDEX('2. Nominal'!$Y:$Y,MATCH(H$1,'2. Nominal'!$A:$A,0))-1)*100</f>
        <v>6.2797745625796431</v>
      </c>
      <c r="I50" s="78">
        <f>($C$50/INDEX('2. Nominal'!$Y:$Y,MATCH(I$1,'2. Nominal'!$A:$A,0))-1)*100</f>
        <v>6.2797745625796431</v>
      </c>
      <c r="J50" s="78">
        <f>($C$50/INDEX('2. Nominal'!$Y:$Y,MATCH(J$1,'2. Nominal'!$A:$A,0))-1)*100</f>
        <v>25.591106140694443</v>
      </c>
      <c r="K50" s="78">
        <f>($C$50/INDEX('2. Nominal'!$Y:$Y,MATCH(K$1,'2. Nominal'!$A:$A,0))-1)*100</f>
        <v>52.167854245264756</v>
      </c>
      <c r="L50" s="156" t="s">
        <v>82</v>
      </c>
      <c r="N50" s="142"/>
      <c r="O50" s="142"/>
    </row>
    <row r="51" spans="1:15" ht="17.25" x14ac:dyDescent="0.3">
      <c r="A51" s="79"/>
      <c r="B51" s="67" t="s">
        <v>211</v>
      </c>
      <c r="C51" s="67"/>
      <c r="D51" s="67"/>
      <c r="E51" s="67"/>
      <c r="F51" s="67"/>
      <c r="G51" s="67"/>
      <c r="H51" s="67"/>
      <c r="I51" s="67"/>
      <c r="J51" s="67"/>
      <c r="K51" s="67"/>
      <c r="L51" s="158" t="s">
        <v>212</v>
      </c>
    </row>
    <row r="52" spans="1:15" ht="17.25" x14ac:dyDescent="0.3">
      <c r="A52" s="79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5" ht="20.25" x14ac:dyDescent="0.35">
      <c r="A53" s="136" t="s">
        <v>181</v>
      </c>
      <c r="B53" s="88"/>
      <c r="C53" s="88"/>
      <c r="D53" s="88"/>
      <c r="E53" s="67"/>
      <c r="F53" s="67"/>
      <c r="G53" s="67"/>
      <c r="H53" s="67"/>
      <c r="I53" s="67"/>
      <c r="J53" s="67"/>
      <c r="K53" s="67"/>
      <c r="L53" s="67"/>
    </row>
    <row r="54" spans="1:15" ht="20.25" x14ac:dyDescent="0.35">
      <c r="A54" s="165" t="s">
        <v>58</v>
      </c>
      <c r="B54" s="165" t="str">
        <f>B4</f>
        <v>Distribusi Simpanan</v>
      </c>
      <c r="C54" s="166">
        <f>C1</f>
        <v>43830</v>
      </c>
      <c r="D54" s="166" t="str">
        <f>D4</f>
        <v>%</v>
      </c>
      <c r="E54" s="167" t="str">
        <f>E4</f>
        <v>Perubahan (Change) (%)</v>
      </c>
      <c r="F54" s="168"/>
      <c r="G54" s="168"/>
      <c r="H54" s="168"/>
      <c r="I54" s="168"/>
      <c r="J54" s="168"/>
      <c r="K54" s="169"/>
      <c r="L54" s="162" t="s">
        <v>79</v>
      </c>
    </row>
    <row r="55" spans="1:15" ht="20.25" x14ac:dyDescent="0.35">
      <c r="A55" s="165"/>
      <c r="B55" s="165"/>
      <c r="C55" s="163"/>
      <c r="D55" s="170"/>
      <c r="E55" s="157" t="str">
        <f>E5</f>
        <v>1M</v>
      </c>
      <c r="F55" s="157" t="str">
        <f t="shared" ref="F55:K55" si="5">F5</f>
        <v>3M</v>
      </c>
      <c r="G55" s="157" t="str">
        <f t="shared" si="5"/>
        <v>6M</v>
      </c>
      <c r="H55" s="157" t="str">
        <f t="shared" si="5"/>
        <v>YTD</v>
      </c>
      <c r="I55" s="157" t="str">
        <f t="shared" si="5"/>
        <v>1Y</v>
      </c>
      <c r="J55" s="157" t="str">
        <f t="shared" si="5"/>
        <v>3Y</v>
      </c>
      <c r="K55" s="157" t="str">
        <f t="shared" si="5"/>
        <v>5 Tahun</v>
      </c>
      <c r="L55" s="163"/>
    </row>
    <row r="56" spans="1:15" ht="17.25" x14ac:dyDescent="0.3">
      <c r="A56" s="171" t="s">
        <v>65</v>
      </c>
      <c r="B56" s="172"/>
      <c r="C56" s="83"/>
      <c r="D56" s="83"/>
      <c r="E56" s="84"/>
      <c r="F56" s="84"/>
      <c r="G56" s="84"/>
      <c r="H56" s="84"/>
      <c r="I56" s="85"/>
      <c r="J56" s="84"/>
      <c r="K56" s="85"/>
      <c r="L56" s="159" t="s">
        <v>65</v>
      </c>
    </row>
    <row r="57" spans="1:15" ht="17.25" x14ac:dyDescent="0.3">
      <c r="A57" s="69">
        <v>1</v>
      </c>
      <c r="B57" s="70" t="s">
        <v>179</v>
      </c>
      <c r="C57" s="71">
        <f>INDEX('1. Rekening'!$B:$B,MATCH(C$1,'1. Rekening'!$A:$A,0))</f>
        <v>301697955</v>
      </c>
      <c r="D57" s="72">
        <f>(C57/$C$57)*100</f>
        <v>100</v>
      </c>
      <c r="E57" s="72">
        <f>(($C57/INDEX('1. Rekening'!$B:$B,MATCH(E$1,'1. Rekening'!$A:$A,0)))-1)*100</f>
        <v>3.688093342384402E-2</v>
      </c>
      <c r="F57" s="72">
        <f>(($C57/INDEX('1. Rekening'!$B:$B,MATCH(F$1,'1. Rekening'!$A:$A,0)))-1)*100</f>
        <v>2.261955906948887</v>
      </c>
      <c r="G57" s="72">
        <f>(($C57/INDEX('1. Rekening'!$B:$B,MATCH(G$1,'1. Rekening'!$A:$A,0)))-1)*100</f>
        <v>4.3635946153997685</v>
      </c>
      <c r="H57" s="72">
        <f>(($C57/INDEX('1. Rekening'!$B:$B,MATCH(H$1,'1. Rekening'!$A:$A,0)))-1)*100</f>
        <v>9.40438727331221</v>
      </c>
      <c r="I57" s="72">
        <f>(($C57/INDEX('1. Rekening'!$B:$B,MATCH(I$1,'1. Rekening'!$A:$A,0)))-1)*100</f>
        <v>9.40438727331221</v>
      </c>
      <c r="J57" s="72">
        <f>(($C57/INDEX('1. Rekening'!$B:$B,MATCH(J$1,'1. Rekening'!$A:$A,0)))-1)*100</f>
        <v>51.377875144187527</v>
      </c>
      <c r="K57" s="72">
        <f>(($C57/INDEX('1. Rekening'!$B:$B,MATCH(K$1,'1. Rekening'!$A:$A,0)))-1)*100</f>
        <v>87.527759906301867</v>
      </c>
      <c r="L57" s="155" t="s">
        <v>68</v>
      </c>
      <c r="N57" s="52"/>
    </row>
    <row r="58" spans="1:15" ht="17.25" x14ac:dyDescent="0.3">
      <c r="A58" s="171" t="str">
        <f>A8</f>
        <v>B. Jenis Simpanan</v>
      </c>
      <c r="B58" s="172"/>
      <c r="C58" s="83"/>
      <c r="D58" s="140"/>
      <c r="E58" s="86"/>
      <c r="F58" s="86"/>
      <c r="G58" s="86"/>
      <c r="H58" s="86"/>
      <c r="I58" s="87"/>
      <c r="J58" s="86"/>
      <c r="K58" s="87"/>
      <c r="L58" s="159" t="s">
        <v>66</v>
      </c>
    </row>
    <row r="59" spans="1:15" ht="17.25" x14ac:dyDescent="0.3">
      <c r="A59" s="69">
        <v>2</v>
      </c>
      <c r="B59" s="70" t="str">
        <f>B9</f>
        <v>Giro</v>
      </c>
      <c r="C59" s="71">
        <f>INDEX('1. Rekening'!$C:$C,MATCH(C$1,'1. Rekening'!$A:$A,0))</f>
        <v>3621507</v>
      </c>
      <c r="D59" s="72">
        <f>(C59/$C$57)*100</f>
        <v>1.2003750572323235</v>
      </c>
      <c r="E59" s="72">
        <f>(($C59/INDEX('1. Rekening'!$C:$C,MATCH(E$1,'1. Rekening'!$A:$A,0)))-1)*100</f>
        <v>-0.63683939333577522</v>
      </c>
      <c r="F59" s="72">
        <f>(($C59/INDEX('1. Rekening'!$C:$C,MATCH(F$1,'1. Rekening'!$A:$A,0)))-1)*100</f>
        <v>0.54851098812771504</v>
      </c>
      <c r="G59" s="72">
        <f>(($C59/INDEX('1. Rekening'!$C:$C,MATCH(G$1,'1. Rekening'!$A:$A,0)))-1)*100</f>
        <v>2.2613219992861699</v>
      </c>
      <c r="H59" s="72">
        <f>(($C59/INDEX('1. Rekening'!$C:$C,MATCH(H$1,'1. Rekening'!$A:$A,0)))-1)*100</f>
        <v>8.2609378012743697</v>
      </c>
      <c r="I59" s="72">
        <f>(($C59/INDEX('1. Rekening'!$C:$C,MATCH(I$1,'1. Rekening'!$A:$A,0)))-1)*100</f>
        <v>8.2609378012743697</v>
      </c>
      <c r="J59" s="72">
        <f>(($C59/INDEX('1. Rekening'!$C:$C,MATCH(J$1,'1. Rekening'!$A:$A,0)))-1)*100</f>
        <v>23.148089584578745</v>
      </c>
      <c r="K59" s="72">
        <f>(($C59/INDEX('1. Rekening'!$C:$C,MATCH(K$1,'1. Rekening'!$A:$A,0)))-1)*100</f>
        <v>17.454598525941954</v>
      </c>
      <c r="L59" s="155" t="s">
        <v>60</v>
      </c>
      <c r="N59" s="51"/>
    </row>
    <row r="60" spans="1:15" ht="17.25" x14ac:dyDescent="0.3">
      <c r="A60" s="69">
        <v>3</v>
      </c>
      <c r="B60" s="70" t="str">
        <f>B10</f>
        <v>Tabungan</v>
      </c>
      <c r="C60" s="71">
        <f>INDEX('1. Rekening'!$D:$D,MATCH(C$1,'1. Rekening'!$A:$A,0))</f>
        <v>293235696</v>
      </c>
      <c r="D60" s="72">
        <f t="shared" ref="D60:D99" si="6">(C60/$C$57)*100</f>
        <v>97.195122187686025</v>
      </c>
      <c r="E60" s="72">
        <f>(($C$60/INDEX('1. Rekening'!$D:$D,MATCH(E$1,'1. Rekening'!$A:$A,0))-1)*100)</f>
        <v>3.4631580781985249E-2</v>
      </c>
      <c r="F60" s="72">
        <f>(($C$60/INDEX('1. Rekening'!$D:$D,MATCH(F$1,'1. Rekening'!$A:$A,0))-1)*100)</f>
        <v>2.2972327819105631</v>
      </c>
      <c r="G60" s="72">
        <f>(($C$60/INDEX('1. Rekening'!$D:$D,MATCH(G$1,'1. Rekening'!$A:$A,0))-1)*100)</f>
        <v>4.4151202178435378</v>
      </c>
      <c r="H60" s="72">
        <f>(($C$60/INDEX('1. Rekening'!$D:$D,MATCH(H$1,'1. Rekening'!$A:$A,0))-1)*100)</f>
        <v>9.4761082527026197</v>
      </c>
      <c r="I60" s="72">
        <f>(($C$60/INDEX('1. Rekening'!$D:$D,MATCH(I$1,'1. Rekening'!$A:$A,0))-1)*100)</f>
        <v>9.4761082527026197</v>
      </c>
      <c r="J60" s="72">
        <f>(($C$60/INDEX('1. Rekening'!$D:$D,MATCH(J$1,'1. Rekening'!$A:$A,0))-1)*100)</f>
        <v>52.297882035851615</v>
      </c>
      <c r="K60" s="72">
        <f>(($C$60/INDEX('1. Rekening'!$D:$D,MATCH(K$1,'1. Rekening'!$A:$A,0))-1)*100)</f>
        <v>89.966443714109928</v>
      </c>
      <c r="L60" s="155" t="s">
        <v>61</v>
      </c>
    </row>
    <row r="61" spans="1:15" ht="17.25" x14ac:dyDescent="0.3">
      <c r="A61" s="69">
        <v>4</v>
      </c>
      <c r="B61" s="139" t="str">
        <f>B11</f>
        <v>Deposit on Call</v>
      </c>
      <c r="C61" s="71">
        <f>INDEX('1. Rekening'!$E:$E,MATCH(C$1,'1. Rekening'!$A:$A,0))</f>
        <v>6637</v>
      </c>
      <c r="D61" s="72">
        <f t="shared" si="6"/>
        <v>2.1998823293316655E-3</v>
      </c>
      <c r="E61" s="72">
        <f>(($C$61/INDEX('1. Rekening'!$E:$E,MATCH(E$1,'1. Rekening'!$A:$A,0))-1)*100)</f>
        <v>16.499912234509395</v>
      </c>
      <c r="F61" s="72">
        <f>(($C$61/INDEX('1. Rekening'!$E:$E,MATCH(F$1,'1. Rekening'!$A:$A,0))-1)*100)</f>
        <v>16.602248770203797</v>
      </c>
      <c r="G61" s="72">
        <f>(($C$61/INDEX('1. Rekening'!$E:$E,MATCH(G$1,'1. Rekening'!$A:$A,0))-1)*100)</f>
        <v>16.438596491228076</v>
      </c>
      <c r="H61" s="72">
        <f>(($C$61/INDEX('1. Rekening'!$E:$E,MATCH(H$1,'1. Rekening'!$A:$A,0))-1)*100)</f>
        <v>1.8413380389749934</v>
      </c>
      <c r="I61" s="72">
        <f>(($C$61/INDEX('1. Rekening'!$E:$E,MATCH(I$1,'1. Rekening'!$A:$A,0))-1)*100)</f>
        <v>1.8413380389749934</v>
      </c>
      <c r="J61" s="72">
        <f>(($C$61/INDEX('1. Rekening'!$E:$E,MATCH(J$1,'1. Rekening'!$A:$A,0))-1)*100)</f>
        <v>12.168328544870711</v>
      </c>
      <c r="K61" s="72">
        <f>(($C$61/INDEX('1. Rekening'!$E:$E,MATCH(K$1,'1. Rekening'!$A:$A,0))-1)*100)</f>
        <v>32.607392607392605</v>
      </c>
      <c r="L61" s="155" t="s">
        <v>62</v>
      </c>
    </row>
    <row r="62" spans="1:15" ht="17.25" x14ac:dyDescent="0.3">
      <c r="A62" s="69">
        <v>5</v>
      </c>
      <c r="B62" s="70" t="str">
        <f>B12</f>
        <v>Deposito</v>
      </c>
      <c r="C62" s="71">
        <f>INDEX('1. Rekening'!$F:$F,MATCH(C$1,'1. Rekening'!$A:$A,0))</f>
        <v>4833777</v>
      </c>
      <c r="D62" s="72">
        <f t="shared" si="6"/>
        <v>1.6021908401732454</v>
      </c>
      <c r="E62" s="72">
        <f>(($C$62/INDEX('1. Rekening'!$F:$F,MATCH(E$1,'1. Rekening'!$A:$A,0))-1)*100)</f>
        <v>0.66501535660050681</v>
      </c>
      <c r="F62" s="72">
        <f>(($C$62/INDEX('1. Rekening'!$F:$F,MATCH(F$1,'1. Rekening'!$A:$A,0))-1)*100)</f>
        <v>1.4176466034116375</v>
      </c>
      <c r="G62" s="72">
        <f>(($C$62/INDEX('1. Rekening'!$F:$F,MATCH(G$1,'1. Rekening'!$A:$A,0))-1)*100)</f>
        <v>2.8533438134817235</v>
      </c>
      <c r="H62" s="72">
        <f>(($C$62/INDEX('1. Rekening'!$F:$F,MATCH(H$1,'1. Rekening'!$A:$A,0))-1)*100)</f>
        <v>6.0391116785510901</v>
      </c>
      <c r="I62" s="72">
        <f>(($C$62/INDEX('1. Rekening'!$F:$F,MATCH(I$1,'1. Rekening'!$A:$A,0))-1)*100)</f>
        <v>6.0391116785510901</v>
      </c>
      <c r="J62" s="72">
        <f>(($C$62/INDEX('1. Rekening'!$F:$F,MATCH(J$1,'1. Rekening'!$A:$A,0))-1)*100)</f>
        <v>26.759465309468379</v>
      </c>
      <c r="K62" s="72">
        <f>(($C$62/INDEX('1. Rekening'!$F:$F,MATCH(K$1,'1. Rekening'!$A:$A,0))-1)*100)</f>
        <v>40.872270983840323</v>
      </c>
      <c r="L62" s="155" t="s">
        <v>63</v>
      </c>
    </row>
    <row r="63" spans="1:15" ht="17.25" x14ac:dyDescent="0.3">
      <c r="A63" s="69">
        <v>6</v>
      </c>
      <c r="B63" s="70" t="str">
        <f>B13</f>
        <v>Sertifikat Deposito</v>
      </c>
      <c r="C63" s="71">
        <f>INDEX('1. Rekening'!$G:$G,MATCH(C$1,'1. Rekening'!$A:$A,0))</f>
        <v>338</v>
      </c>
      <c r="D63" s="72">
        <f t="shared" si="6"/>
        <v>1.120325790739947E-4</v>
      </c>
      <c r="E63" s="72">
        <f>(($C$63/INDEX('1. Rekening'!$G:$G,MATCH(E$1,'1. Rekening'!$A:$A,0))-1)*100)</f>
        <v>16.955017301038055</v>
      </c>
      <c r="F63" s="72">
        <f>(($C$63/INDEX('1. Rekening'!$G:$G,MATCH(F$1,'1. Rekening'!$A:$A,0))-1)*100)</f>
        <v>7.9872204472843489</v>
      </c>
      <c r="G63" s="72">
        <f>(($C$63/INDEX('1. Rekening'!$G:$G,MATCH(G$1,'1. Rekening'!$A:$A,0))-1)*100)</f>
        <v>16.955017301038055</v>
      </c>
      <c r="H63" s="72">
        <f>(($C$63/INDEX('1. Rekening'!$G:$G,MATCH(H$1,'1. Rekening'!$A:$A,0))-1)*100)</f>
        <v>24.723247232472325</v>
      </c>
      <c r="I63" s="72">
        <f>(($C$63/INDEX('1. Rekening'!$G:$G,MATCH(I$1,'1. Rekening'!$A:$A,0))-1)*100)</f>
        <v>24.723247232472325</v>
      </c>
      <c r="J63" s="72">
        <f>(($C$63/INDEX('1. Rekening'!$G:$G,MATCH(J$1,'1. Rekening'!$A:$A,0))-1)*100)</f>
        <v>14.189189189189189</v>
      </c>
      <c r="K63" s="72">
        <f>(($C$63/INDEX('1. Rekening'!$G:$G,MATCH(K$1,'1. Rekening'!$A:$A,0))-1)*100)</f>
        <v>25.65055762081785</v>
      </c>
      <c r="L63" s="155" t="s">
        <v>64</v>
      </c>
    </row>
    <row r="64" spans="1:15" ht="17.25" x14ac:dyDescent="0.3">
      <c r="A64" s="171" t="str">
        <f>A14</f>
        <v>C. Kepemilikan Simpanan</v>
      </c>
      <c r="B64" s="172"/>
      <c r="C64" s="83"/>
      <c r="D64" s="140"/>
      <c r="E64" s="86"/>
      <c r="F64" s="86"/>
      <c r="G64" s="86"/>
      <c r="H64" s="86"/>
      <c r="I64" s="87"/>
      <c r="J64" s="86"/>
      <c r="K64" s="87"/>
      <c r="L64" s="159" t="s">
        <v>67</v>
      </c>
      <c r="O64" s="53"/>
    </row>
    <row r="65" spans="1:12" ht="17.25" x14ac:dyDescent="0.3">
      <c r="A65" s="69">
        <v>7</v>
      </c>
      <c r="B65" s="70" t="str">
        <f>B15</f>
        <v>DPK</v>
      </c>
      <c r="C65" s="71">
        <f>INDEX('1. Rekening'!$I:$I,MATCH(C$1,'1. Rekening'!$A:$A,0))</f>
        <v>301672166</v>
      </c>
      <c r="D65" s="72">
        <f t="shared" si="6"/>
        <v>99.991452046799594</v>
      </c>
      <c r="E65" s="72">
        <f>(($C$65/INDEX('1. Rekening'!$I:$I,MATCH(E$1,'1. Rekening'!$A:$A,0))-1)*100)</f>
        <v>3.6857880738616622E-2</v>
      </c>
      <c r="F65" s="72">
        <f>(($C$65/INDEX('1. Rekening'!$I:$I,MATCH(F$1,'1. Rekening'!$A:$A,0))-1)*100)</f>
        <v>2.2619182720156283</v>
      </c>
      <c r="G65" s="72">
        <f>(($C$65/INDEX('1. Rekening'!$I:$I,MATCH(G$1,'1. Rekening'!$A:$A,0))-1)*100)</f>
        <v>4.3636102399772225</v>
      </c>
      <c r="H65" s="72">
        <f>(($C$65/INDEX('1. Rekening'!$I:$I,MATCH(H$1,'1. Rekening'!$A:$A,0))-1)*100)</f>
        <v>9.405260490071111</v>
      </c>
      <c r="I65" s="72">
        <f>(($C$65/INDEX('1. Rekening'!$I:$I,MATCH(I$1,'1. Rekening'!$A:$A,0))-1)*100)</f>
        <v>9.405260490071111</v>
      </c>
      <c r="J65" s="72">
        <f>(($C$65/INDEX('1. Rekening'!$I:$I,MATCH(J$1,'1. Rekening'!$A:$A,0))-1)*100)</f>
        <v>51.384911587696358</v>
      </c>
      <c r="K65" s="72">
        <f>(($C$65/INDEX('1. Rekening'!$I:$I,MATCH(K$1,'1. Rekening'!$A:$A,0))-1)*100)</f>
        <v>87.542619293535196</v>
      </c>
      <c r="L65" s="155" t="s">
        <v>80</v>
      </c>
    </row>
    <row r="66" spans="1:12" ht="17.25" x14ac:dyDescent="0.3">
      <c r="A66" s="69">
        <v>8</v>
      </c>
      <c r="B66" s="70" t="str">
        <f>B16</f>
        <v>Simpanan dari Bank Lain</v>
      </c>
      <c r="C66" s="71">
        <f>INDEX('1. Rekening'!$J:$J,MATCH(C$1,'1. Rekening'!$A:$A,0))</f>
        <v>25789</v>
      </c>
      <c r="D66" s="72">
        <f t="shared" si="6"/>
        <v>8.5479532004119826E-3</v>
      </c>
      <c r="E66" s="72">
        <f>(($C$66/INDEX('1. Rekening'!$J:$J,MATCH(E$1,'1. Rekening'!$A:$A,0))-1)*100)</f>
        <v>0.30727343446130817</v>
      </c>
      <c r="F66" s="72">
        <f>(($C$66/INDEX('1. Rekening'!$J:$J,MATCH(F$1,'1. Rekening'!$A:$A,0))-1)*100)</f>
        <v>2.7041019514137732</v>
      </c>
      <c r="G66" s="72">
        <f>(($C$66/INDEX('1. Rekening'!$J:$J,MATCH(G$1,'1. Rekening'!$A:$A,0))-1)*100)</f>
        <v>4.181142441625596</v>
      </c>
      <c r="H66" s="72">
        <f>(($C$66/INDEX('1. Rekening'!$J:$J,MATCH(H$1,'1. Rekening'!$A:$A,0))-1)*100)</f>
        <v>6.2080471811576388E-2</v>
      </c>
      <c r="I66" s="72">
        <f>(($C$66/INDEX('1. Rekening'!$J:$J,MATCH(I$1,'1. Rekening'!$A:$A,0))-1)*100)</f>
        <v>6.2080471811576388E-2</v>
      </c>
      <c r="J66" s="72">
        <f>(($C$66/INDEX('1. Rekening'!$J:$J,MATCH(J$1,'1. Rekening'!$A:$A,0))-1)*100)</f>
        <v>-1.9392372333548846</v>
      </c>
      <c r="K66" s="72">
        <f>(($C$66/INDEX('1. Rekening'!$J:$J,MATCH(K$1,'1. Rekening'!$A:$A,0))-1)*100)</f>
        <v>-2.6756736357460897</v>
      </c>
      <c r="L66" s="155" t="s">
        <v>92</v>
      </c>
    </row>
    <row r="67" spans="1:12" ht="17.25" x14ac:dyDescent="0.3">
      <c r="A67" s="171" t="str">
        <f>A17</f>
        <v>D. Jenis Usaha</v>
      </c>
      <c r="B67" s="172"/>
      <c r="C67" s="83"/>
      <c r="D67" s="140"/>
      <c r="E67" s="86"/>
      <c r="F67" s="86"/>
      <c r="G67" s="86"/>
      <c r="H67" s="86"/>
      <c r="I67" s="87"/>
      <c r="J67" s="86"/>
      <c r="K67" s="87"/>
      <c r="L67" s="159" t="s">
        <v>196</v>
      </c>
    </row>
    <row r="68" spans="1:12" ht="17.25" x14ac:dyDescent="0.3">
      <c r="A68" s="69">
        <v>9</v>
      </c>
      <c r="B68" s="70" t="str">
        <f>B18</f>
        <v>Konvensional</v>
      </c>
      <c r="C68" s="71">
        <f>INDEX('1. Rekening'!$L:$L,MATCH(C$1,'1. Rekening'!$A:$A,0))</f>
        <v>274852192</v>
      </c>
      <c r="D68" s="72">
        <f t="shared" si="6"/>
        <v>91.101774952369169</v>
      </c>
      <c r="E68" s="72">
        <f>(($C$68/INDEX('1. Rekening'!$L:$L,MATCH(E$1,'1. Rekening'!$A:$A,0))-1)*100)</f>
        <v>1.3265615910729167E-2</v>
      </c>
      <c r="F68" s="72">
        <f>(($C$68/INDEX('1. Rekening'!$L:$L,MATCH(F$1,'1. Rekening'!$A:$A,0))-1)*100)</f>
        <v>2.34132634500126</v>
      </c>
      <c r="G68" s="72">
        <f>(($C$68/INDEX('1. Rekening'!$L:$L,MATCH(G$1,'1. Rekening'!$A:$A,0))-1)*100)</f>
        <v>4.301609996450706</v>
      </c>
      <c r="H68" s="72">
        <f>(($C$68/INDEX('1. Rekening'!$L:$L,MATCH(H$1,'1. Rekening'!$A:$A,0))-1)*100)</f>
        <v>9.3294566243245605</v>
      </c>
      <c r="I68" s="72">
        <f>(($C$68/INDEX('1. Rekening'!$L:$L,MATCH(I$1,'1. Rekening'!$A:$A,0))-1)*100)</f>
        <v>9.3294566243245605</v>
      </c>
      <c r="J68" s="72">
        <f>(($C$68/INDEX('1. Rekening'!$L:$L,MATCH(J$1,'1. Rekening'!$A:$A,0))-1)*100)</f>
        <v>53.075566012371532</v>
      </c>
      <c r="K68" s="72">
        <f>(($C$68/INDEX('1. Rekening'!$L:$L,MATCH(K$1,'1. Rekening'!$A:$A,0))-1)*100)</f>
        <v>90.494124441510479</v>
      </c>
      <c r="L68" s="155" t="s">
        <v>81</v>
      </c>
    </row>
    <row r="69" spans="1:12" ht="17.25" x14ac:dyDescent="0.3">
      <c r="A69" s="69">
        <v>10</v>
      </c>
      <c r="B69" s="70" t="str">
        <f>B19</f>
        <v>Syariah</v>
      </c>
      <c r="C69" s="71">
        <f>INDEX('1. Rekening'!$M:$M,MATCH(C$1,'1. Rekening'!$A:$A,0))</f>
        <v>26845763</v>
      </c>
      <c r="D69" s="72">
        <f t="shared" si="6"/>
        <v>8.8982250476308344</v>
      </c>
      <c r="E69" s="72">
        <f>(($C$69/INDEX('1. Rekening'!$M:$M,MATCH(E$1,'1. Rekening'!$A:$A,0))-1)*100)</f>
        <v>0.27930232392219256</v>
      </c>
      <c r="F69" s="72">
        <f>(($C$69/INDEX('1. Rekening'!$M:$M,MATCH(F$1,'1. Rekening'!$A:$A,0))-1)*100)</f>
        <v>1.4563724865696459</v>
      </c>
      <c r="G69" s="72">
        <f>(($C$69/INDEX('1. Rekening'!$M:$M,MATCH(G$1,'1. Rekening'!$A:$A,0))-1)*100)</f>
        <v>5.0024696097969557</v>
      </c>
      <c r="H69" s="72">
        <f>(($C$69/INDEX('1. Rekening'!$M:$M,MATCH(H$1,'1. Rekening'!$A:$A,0))-1)*100)</f>
        <v>10.1774925579466</v>
      </c>
      <c r="I69" s="72">
        <f>(($C$69/INDEX('1. Rekening'!$M:$M,MATCH(I$1,'1. Rekening'!$A:$A,0))-1)*100)</f>
        <v>10.1774925579466</v>
      </c>
      <c r="J69" s="72">
        <f>(($C$69/INDEX('1. Rekening'!$M:$M,MATCH(J$1,'1. Rekening'!$A:$A,0))-1)*100)</f>
        <v>35.94204501359053</v>
      </c>
      <c r="K69" s="72">
        <f>(($C$69/INDEX('1. Rekening'!$M:$M,MATCH(K$1,'1. Rekening'!$A:$A,0))-1)*100)</f>
        <v>61.741525650681609</v>
      </c>
      <c r="L69" s="155" t="s">
        <v>85</v>
      </c>
    </row>
    <row r="70" spans="1:12" ht="17.25" x14ac:dyDescent="0.3">
      <c r="A70" s="171" t="str">
        <f>A20</f>
        <v>E. Tiering Nominal</v>
      </c>
      <c r="B70" s="172"/>
      <c r="C70" s="83"/>
      <c r="D70" s="140"/>
      <c r="E70" s="86"/>
      <c r="F70" s="86"/>
      <c r="G70" s="86"/>
      <c r="H70" s="86"/>
      <c r="I70" s="87"/>
      <c r="J70" s="86"/>
      <c r="K70" s="87"/>
      <c r="L70" s="159" t="s">
        <v>197</v>
      </c>
    </row>
    <row r="71" spans="1:12" ht="17.25" x14ac:dyDescent="0.3">
      <c r="A71" s="69">
        <v>11</v>
      </c>
      <c r="B71" s="70" t="str">
        <f>B21</f>
        <v>N ≤ 100 juta</v>
      </c>
      <c r="C71" s="71">
        <f>INDEX('1. Rekening'!$O:$O,MATCH(C$1,'1. Rekening'!$A:$A,0))</f>
        <v>296187788</v>
      </c>
      <c r="D71" s="72">
        <f t="shared" si="6"/>
        <v>98.173614733318288</v>
      </c>
      <c r="E71" s="72">
        <f>(($C$71/INDEX('1. Rekening'!$O:$O,MATCH(E$1,'1. Rekening'!$A:$A,0))-1)*100)</f>
        <v>-1.7269167572586674E-2</v>
      </c>
      <c r="F71" s="72">
        <f>(($C$71/INDEX('1. Rekening'!$O:$O,MATCH(F$1,'1. Rekening'!$A:$A,0))-1)*100)</f>
        <v>2.2239167441948426</v>
      </c>
      <c r="G71" s="72">
        <f>(($C$71/INDEX('1. Rekening'!$O:$O,MATCH(G$1,'1. Rekening'!$A:$A,0))-1)*100)</f>
        <v>4.340810951195051</v>
      </c>
      <c r="H71" s="72">
        <f>(($C$71/INDEX('1. Rekening'!$O:$O,MATCH(H$1,'1. Rekening'!$A:$A,0))-1)*100)</f>
        <v>9.4427155185981881</v>
      </c>
      <c r="I71" s="72">
        <f>(($C$71/INDEX('1. Rekening'!$O:$O,MATCH(I$1,'1. Rekening'!$A:$A,0))-1)*100)</f>
        <v>9.4427155185981881</v>
      </c>
      <c r="J71" s="72">
        <f>(($C$71/INDEX('1. Rekening'!$O:$O,MATCH(J$1,'1. Rekening'!$A:$A,0))-1)*100)</f>
        <v>51.889361565871781</v>
      </c>
      <c r="K71" s="72">
        <f>(($C$71/INDEX('1. Rekening'!$O:$O,MATCH(K$1,'1. Rekening'!$A:$A,0))-1)*100)</f>
        <v>88.415473197013327</v>
      </c>
      <c r="L71" s="155" t="s">
        <v>133</v>
      </c>
    </row>
    <row r="72" spans="1:12" ht="17.25" x14ac:dyDescent="0.3">
      <c r="A72" s="69">
        <v>12</v>
      </c>
      <c r="B72" s="70" t="str">
        <f t="shared" ref="B72:B77" si="7">B22</f>
        <v>100 juta &lt; N ≤ 200 juta</v>
      </c>
      <c r="C72" s="71">
        <f>INDEX('1. Rekening'!$P:$P,MATCH(C$1,'1. Rekening'!$A:$A,0))</f>
        <v>2510518</v>
      </c>
      <c r="D72" s="72">
        <f t="shared" si="6"/>
        <v>0.83212960459079011</v>
      </c>
      <c r="E72" s="72">
        <f>(($C$72/INDEX('1. Rekening'!$P:$P,MATCH(E$1,'1. Rekening'!$A:$A,0))-1)*100)</f>
        <v>2.8881844392214084</v>
      </c>
      <c r="F72" s="72">
        <f>(($C$72/INDEX('1. Rekening'!$P:$P,MATCH(F$1,'1. Rekening'!$A:$A,0))-1)*100)</f>
        <v>4.1192869590750414</v>
      </c>
      <c r="G72" s="72">
        <f>(($C$72/INDEX('1. Rekening'!$P:$P,MATCH(G$1,'1. Rekening'!$A:$A,0))-1)*100)</f>
        <v>5.2268070966076108</v>
      </c>
      <c r="H72" s="72">
        <f>(($C$72/INDEX('1. Rekening'!$P:$P,MATCH(H$1,'1. Rekening'!$A:$A,0))-1)*100)</f>
        <v>6.4109769733468047</v>
      </c>
      <c r="I72" s="72">
        <f>(($C$72/INDEX('1. Rekening'!$P:$P,MATCH(I$1,'1. Rekening'!$A:$A,0))-1)*100)</f>
        <v>6.4109769733468047</v>
      </c>
      <c r="J72" s="72">
        <f>(($C$72/INDEX('1. Rekening'!$P:$P,MATCH(J$1,'1. Rekening'!$A:$A,0))-1)*100)</f>
        <v>28.575518433976278</v>
      </c>
      <c r="K72" s="72">
        <f>(($C$72/INDEX('1. Rekening'!$P:$P,MATCH(K$1,'1. Rekening'!$A:$A,0))-1)*100)</f>
        <v>52.39033498317982</v>
      </c>
      <c r="L72" s="155" t="s">
        <v>132</v>
      </c>
    </row>
    <row r="73" spans="1:12" ht="17.25" x14ac:dyDescent="0.3">
      <c r="A73" s="69">
        <v>13</v>
      </c>
      <c r="B73" s="70" t="str">
        <f t="shared" si="7"/>
        <v>200 juta &lt; N ≤ 500 juta</v>
      </c>
      <c r="C73" s="71">
        <f>INDEX('1. Rekening'!$Q:$Q,MATCH(C$1,'1. Rekening'!$A:$A,0))</f>
        <v>1741319</v>
      </c>
      <c r="D73" s="72">
        <f t="shared" si="6"/>
        <v>0.57717295432115212</v>
      </c>
      <c r="E73" s="72">
        <f>(($C$73/INDEX('1. Rekening'!$Q:$Q,MATCH(E$1,'1. Rekening'!$A:$A,0))-1)*100)</f>
        <v>3.167509550577785</v>
      </c>
      <c r="F73" s="72">
        <f>(($C$73/INDEX('1. Rekening'!$Q:$Q,MATCH(F$1,'1. Rekening'!$A:$A,0))-1)*100)</f>
        <v>4.7110750311941008</v>
      </c>
      <c r="G73" s="72">
        <f>(($C$73/INDEX('1. Rekening'!$Q:$Q,MATCH(G$1,'1. Rekening'!$A:$A,0))-1)*100)</f>
        <v>5.9451023816549542</v>
      </c>
      <c r="H73" s="72">
        <f>(($C$73/INDEX('1. Rekening'!$Q:$Q,MATCH(H$1,'1. Rekening'!$A:$A,0))-1)*100)</f>
        <v>8.3078214896594726</v>
      </c>
      <c r="I73" s="72">
        <f>(($C$73/INDEX('1. Rekening'!$Q:$Q,MATCH(I$1,'1. Rekening'!$A:$A,0))-1)*100)</f>
        <v>8.3078214896594726</v>
      </c>
      <c r="J73" s="72">
        <f>(($C$73/INDEX('1. Rekening'!$Q:$Q,MATCH(J$1,'1. Rekening'!$A:$A,0))-1)*100)</f>
        <v>32.596760388777724</v>
      </c>
      <c r="K73" s="72">
        <f>(($C$73/INDEX('1. Rekening'!$Q:$Q,MATCH(K$1,'1. Rekening'!$A:$A,0))-1)*100)</f>
        <v>57.659765373538121</v>
      </c>
      <c r="L73" s="155" t="s">
        <v>134</v>
      </c>
    </row>
    <row r="74" spans="1:12" ht="17.25" x14ac:dyDescent="0.3">
      <c r="A74" s="69">
        <v>14</v>
      </c>
      <c r="B74" s="70" t="str">
        <f t="shared" si="7"/>
        <v>500 juta &lt; N ≤ 1 miliar</v>
      </c>
      <c r="C74" s="71">
        <f>INDEX('1. Rekening'!$R:$R,MATCH(C$1,'1. Rekening'!$A:$A,0))</f>
        <v>678100</v>
      </c>
      <c r="D74" s="72">
        <f t="shared" si="6"/>
        <v>0.2247612185505202</v>
      </c>
      <c r="E74" s="72">
        <f>(($C$74/INDEX('1. Rekening'!$R:$R,MATCH(E$1,'1. Rekening'!$A:$A,0))-1)*100)</f>
        <v>4.2190182417862765</v>
      </c>
      <c r="F74" s="72">
        <f>(($C$74/INDEX('1. Rekening'!$R:$R,MATCH(F$1,'1. Rekening'!$A:$A,0))-1)*100)</f>
        <v>5.7912973747969998</v>
      </c>
      <c r="G74" s="72">
        <f>(($C$74/INDEX('1. Rekening'!$R:$R,MATCH(G$1,'1. Rekening'!$A:$A,0))-1)*100)</f>
        <v>6.9990406220808321</v>
      </c>
      <c r="H74" s="72">
        <f>(($C$74/INDEX('1. Rekening'!$R:$R,MATCH(H$1,'1. Rekening'!$A:$A,0))-1)*100)</f>
        <v>8.9224531887244893</v>
      </c>
      <c r="I74" s="72">
        <f>(($C$74/INDEX('1. Rekening'!$R:$R,MATCH(I$1,'1. Rekening'!$A:$A,0))-1)*100)</f>
        <v>8.9224531887244893</v>
      </c>
      <c r="J74" s="72">
        <f>(($C$74/INDEX('1. Rekening'!$R:$R,MATCH(J$1,'1. Rekening'!$A:$A,0))-1)*100)</f>
        <v>28.609496353756715</v>
      </c>
      <c r="K74" s="72">
        <f>(($C$74/INDEX('1. Rekening'!$R:$R,MATCH(K$1,'1. Rekening'!$A:$A,0))-1)*100)</f>
        <v>43.702397653630818</v>
      </c>
      <c r="L74" s="155" t="s">
        <v>138</v>
      </c>
    </row>
    <row r="75" spans="1:12" ht="17.25" x14ac:dyDescent="0.3">
      <c r="A75" s="69">
        <v>15</v>
      </c>
      <c r="B75" s="70" t="str">
        <f t="shared" si="7"/>
        <v>1 miliar &lt; N ≤ 2 miliar</v>
      </c>
      <c r="C75" s="71">
        <f>INDEX('1. Rekening'!$S:$S,MATCH(C$1,'1. Rekening'!$A:$A,0))</f>
        <v>296967</v>
      </c>
      <c r="D75" s="72">
        <f t="shared" si="6"/>
        <v>9.843189026587866E-2</v>
      </c>
      <c r="E75" s="72">
        <f>(($C$75/INDEX('1. Rekening'!$S:$S,MATCH(E$1,'1. Rekening'!$A:$A,0))-1)*100)</f>
        <v>2.4098296773214622</v>
      </c>
      <c r="F75" s="72">
        <f>(($C$75/INDEX('1. Rekening'!$S:$S,MATCH(F$1,'1. Rekening'!$A:$A,0))-1)*100)</f>
        <v>2.9883821744407735</v>
      </c>
      <c r="G75" s="72">
        <f>(($C$75/INDEX('1. Rekening'!$S:$S,MATCH(G$1,'1. Rekening'!$A:$A,0))-1)*100)</f>
        <v>4.6587112508281958</v>
      </c>
      <c r="H75" s="72">
        <f>(($C$75/INDEX('1. Rekening'!$S:$S,MATCH(H$1,'1. Rekening'!$A:$A,0))-1)*100)</f>
        <v>7.6689085075140939</v>
      </c>
      <c r="I75" s="72">
        <f>(($C$75/INDEX('1. Rekening'!$S:$S,MATCH(I$1,'1. Rekening'!$A:$A,0))-1)*100)</f>
        <v>7.6689085075140939</v>
      </c>
      <c r="J75" s="72">
        <f>(($C$75/INDEX('1. Rekening'!$S:$S,MATCH(J$1,'1. Rekening'!$A:$A,0))-1)*100)</f>
        <v>12.956870024305545</v>
      </c>
      <c r="K75" s="72">
        <f>(($C$75/INDEX('1. Rekening'!$S:$S,MATCH(K$1,'1. Rekening'!$A:$A,0))-1)*100)</f>
        <v>23.332336597642712</v>
      </c>
      <c r="L75" s="155" t="s">
        <v>135</v>
      </c>
    </row>
    <row r="76" spans="1:12" ht="17.25" x14ac:dyDescent="0.3">
      <c r="A76" s="69">
        <v>16</v>
      </c>
      <c r="B76" s="70" t="str">
        <f t="shared" si="7"/>
        <v>2 miliar &lt; N ≤ 5 miliar</v>
      </c>
      <c r="C76" s="71">
        <f>INDEX('1. Rekening'!$T:$T,MATCH(C$1,'1. Rekening'!$A:$A,0))</f>
        <v>180380</v>
      </c>
      <c r="D76" s="72">
        <f t="shared" si="6"/>
        <v>5.9788274004044871E-2</v>
      </c>
      <c r="E76" s="72">
        <f>(($C$76/INDEX('1. Rekening'!$T:$T,MATCH(E$1,'1. Rekening'!$A:$A,0))-1)*100)</f>
        <v>1.74462876578656</v>
      </c>
      <c r="F76" s="72">
        <f>(($C$76/INDEX('1. Rekening'!$T:$T,MATCH(F$1,'1. Rekening'!$A:$A,0))-1)*100)</f>
        <v>2.1074738051704678</v>
      </c>
      <c r="G76" s="72">
        <f>(($C$76/INDEX('1. Rekening'!$T:$T,MATCH(G$1,'1. Rekening'!$A:$A,0))-1)*100)</f>
        <v>4.2243267136228946</v>
      </c>
      <c r="H76" s="72">
        <f>(($C$76/INDEX('1. Rekening'!$T:$T,MATCH(H$1,'1. Rekening'!$A:$A,0))-1)*100)</f>
        <v>5.8158225100606531</v>
      </c>
      <c r="I76" s="72">
        <f>(($C$76/INDEX('1. Rekening'!$T:$T,MATCH(I$1,'1. Rekening'!$A:$A,0))-1)*100)</f>
        <v>5.8158225100606531</v>
      </c>
      <c r="J76" s="72">
        <f>(($C$76/INDEX('1. Rekening'!$T:$T,MATCH(J$1,'1. Rekening'!$A:$A,0))-1)*100)</f>
        <v>14.417288821510809</v>
      </c>
      <c r="K76" s="72">
        <f>(($C$76/INDEX('1. Rekening'!$T:$T,MATCH(K$1,'1. Rekening'!$A:$A,0))-1)*100)</f>
        <v>29.310221228153189</v>
      </c>
      <c r="L76" s="155" t="s">
        <v>136</v>
      </c>
    </row>
    <row r="77" spans="1:12" ht="17.25" x14ac:dyDescent="0.3">
      <c r="A77" s="69">
        <v>17</v>
      </c>
      <c r="B77" s="70" t="str">
        <f t="shared" si="7"/>
        <v>N &gt; 5 miliar</v>
      </c>
      <c r="C77" s="71">
        <f>INDEX('1. Rekening'!$U:$U,MATCH(C$1,'1. Rekening'!$A:$A,0))</f>
        <v>102883</v>
      </c>
      <c r="D77" s="72">
        <f t="shared" si="6"/>
        <v>3.4101324949318931E-2</v>
      </c>
      <c r="E77" s="72">
        <f>(($C$77/INDEX('1. Rekening'!$U:$U,MATCH(E$1,'1. Rekening'!$A:$A,0))-1)*100)</f>
        <v>0.90030892953465447</v>
      </c>
      <c r="F77" s="72">
        <f>(($C$77/INDEX('1. Rekening'!$U:$U,MATCH(F$1,'1. Rekening'!$A:$A,0))-1)*100)</f>
        <v>2.5211005151814181</v>
      </c>
      <c r="G77" s="72">
        <f>(($C$77/INDEX('1. Rekening'!$U:$U,MATCH(G$1,'1. Rekening'!$A:$A,0))-1)*100)</f>
        <v>5.1693823727843258</v>
      </c>
      <c r="H77" s="72">
        <f>(($C$77/INDEX('1. Rekening'!$U:$U,MATCH(H$1,'1. Rekening'!$A:$A,0))-1)*100)</f>
        <v>7.7579705894675</v>
      </c>
      <c r="I77" s="72">
        <f>(($C$77/INDEX('1. Rekening'!$U:$U,MATCH(I$1,'1. Rekening'!$A:$A,0))-1)*100)</f>
        <v>7.7579705894675</v>
      </c>
      <c r="J77" s="72">
        <f>(($C$77/INDEX('1. Rekening'!$U:$U,MATCH(J$1,'1. Rekening'!$A:$A,0))-1)*100)</f>
        <v>20.641416510318944</v>
      </c>
      <c r="K77" s="72">
        <f>(($C$77/INDEX('1. Rekening'!$U:$U,MATCH(K$1,'1. Rekening'!$A:$A,0))-1)*100)</f>
        <v>31.223295026976004</v>
      </c>
      <c r="L77" s="155" t="s">
        <v>137</v>
      </c>
    </row>
    <row r="78" spans="1:12" ht="17.25" x14ac:dyDescent="0.3">
      <c r="A78" s="171" t="str">
        <f>A28</f>
        <v>F. Kepemilikan Bank</v>
      </c>
      <c r="B78" s="172"/>
      <c r="C78" s="83"/>
      <c r="D78" s="140"/>
      <c r="E78" s="86"/>
      <c r="F78" s="86"/>
      <c r="G78" s="86"/>
      <c r="H78" s="86"/>
      <c r="I78" s="87"/>
      <c r="J78" s="86"/>
      <c r="K78" s="87"/>
      <c r="L78" s="159" t="s">
        <v>198</v>
      </c>
    </row>
    <row r="79" spans="1:12" ht="17.25" x14ac:dyDescent="0.3">
      <c r="A79" s="69">
        <v>18</v>
      </c>
      <c r="B79" s="70" t="str">
        <f>B29</f>
        <v>BUMN</v>
      </c>
      <c r="C79" s="71">
        <f>INDEX('1. Rekening'!$Z:$Z,MATCH(C$1,'1. Rekening'!$A:$A,0))</f>
        <v>190733241</v>
      </c>
      <c r="D79" s="72">
        <f t="shared" si="6"/>
        <v>63.219931669739026</v>
      </c>
      <c r="E79" s="72">
        <f>(($C$79/INDEX('1. Rekening'!$Z:$Z,MATCH(E$1,'1. Rekening'!$A:$A,0))-1)*100)</f>
        <v>-0.22263737204671896</v>
      </c>
      <c r="F79" s="72">
        <f>(($C$79/INDEX('1. Rekening'!$Z:$Z,MATCH(F$1,'1. Rekening'!$A:$A,0))-1)*100)</f>
        <v>2.2876137135321883</v>
      </c>
      <c r="G79" s="72">
        <f>(($C$79/INDEX('1. Rekening'!$Z:$Z,MATCH(G$1,'1. Rekening'!$A:$A,0))-1)*100)</f>
        <v>3.7820743625729847</v>
      </c>
      <c r="H79" s="72">
        <f>(($C$79/INDEX('1. Rekening'!$Z:$Z,MATCH(H$1,'1. Rekening'!$A:$A,0))-1)*100)</f>
        <v>9.512111593730177</v>
      </c>
      <c r="I79" s="72">
        <f>(($C$79/INDEX('1. Rekening'!$Z:$Z,MATCH(I$1,'1. Rekening'!$A:$A,0))-1)*100)</f>
        <v>9.512111593730177</v>
      </c>
      <c r="J79" s="72">
        <f>(($C$79/INDEX('1. Rekening'!$Z:$Z,MATCH(J$1,'1. Rekening'!$A:$A,0))-1)*100)</f>
        <v>67.70689483092309</v>
      </c>
      <c r="K79" s="72">
        <f>(($C$79/INDEX('1. Rekening'!$Z:$Z,MATCH(K$1,'1. Rekening'!$A:$A,0))-1)*100)</f>
        <v>121.60415584908088</v>
      </c>
      <c r="L79" s="155" t="s">
        <v>201</v>
      </c>
    </row>
    <row r="80" spans="1:12" ht="17.25" x14ac:dyDescent="0.3">
      <c r="A80" s="69">
        <v>19</v>
      </c>
      <c r="B80" s="70" t="str">
        <f t="shared" ref="B80:B83" si="8">B30</f>
        <v>BPD</v>
      </c>
      <c r="C80" s="71">
        <f>INDEX('1. Rekening'!$AA:$AA,MATCH(C$1,'1. Rekening'!$A:$A,0))</f>
        <v>34891319</v>
      </c>
      <c r="D80" s="72">
        <f t="shared" si="6"/>
        <v>11.564983594270634</v>
      </c>
      <c r="E80" s="72">
        <f>(($C$80/INDEX('1. Rekening'!$AA:$AA,MATCH(E$1,'1. Rekening'!$A:$A,0))-1)*100)</f>
        <v>-2.213814160244576E-2</v>
      </c>
      <c r="F80" s="72">
        <f>(($C$80/INDEX('1. Rekening'!$AA:$AA,MATCH(F$1,'1. Rekening'!$A:$A,0))-1)*100)</f>
        <v>1.3847989106064551</v>
      </c>
      <c r="G80" s="72">
        <f>(($C$80/INDEX('1. Rekening'!$AA:$AA,MATCH(G$1,'1. Rekening'!$A:$A,0))-1)*100)</f>
        <v>3.2051210758246462</v>
      </c>
      <c r="H80" s="72">
        <f>(($C$80/INDEX('1. Rekening'!$AA:$AA,MATCH(H$1,'1. Rekening'!$A:$A,0))-1)*100)</f>
        <v>5.7571481506459632</v>
      </c>
      <c r="I80" s="72">
        <f>(($C$80/INDEX('1. Rekening'!$AA:$AA,MATCH(I$1,'1. Rekening'!$A:$A,0))-1)*100)</f>
        <v>5.7571481506459632</v>
      </c>
      <c r="J80" s="72">
        <f>(($C$80/INDEX('1. Rekening'!$AA:$AA,MATCH(J$1,'1. Rekening'!$A:$A,0))-1)*100)</f>
        <v>11.886663639523709</v>
      </c>
      <c r="K80" s="72">
        <f>(($C$80/INDEX('1. Rekening'!$AA:$AA,MATCH(K$1,'1. Rekening'!$A:$A,0))-1)*100)</f>
        <v>24.692529638104421</v>
      </c>
      <c r="L80" s="155" t="s">
        <v>69</v>
      </c>
    </row>
    <row r="81" spans="1:12" ht="17.25" x14ac:dyDescent="0.3">
      <c r="A81" s="69">
        <v>20</v>
      </c>
      <c r="B81" s="70" t="str">
        <f t="shared" si="8"/>
        <v>Swasta Nasional</v>
      </c>
      <c r="C81" s="71">
        <f>INDEX('1. Rekening'!$AB:$AB,MATCH(C$1,'1. Rekening'!$A:$A,0))</f>
        <v>74988324</v>
      </c>
      <c r="D81" s="72">
        <f t="shared" si="6"/>
        <v>24.855429994545371</v>
      </c>
      <c r="E81" s="72">
        <f>(($C$81/INDEX('1. Rekening'!$AB:$AB,MATCH(E$1,'1. Rekening'!$A:$A,0))-1)*100)</f>
        <v>0.71878068749497981</v>
      </c>
      <c r="F81" s="72">
        <f>(($C$81/INDEX('1. Rekening'!$AB:$AB,MATCH(F$1,'1. Rekening'!$A:$A,0))-1)*100)</f>
        <v>2.6149933503341272</v>
      </c>
      <c r="G81" s="72">
        <f>(($C$81/INDEX('1. Rekening'!$AB:$AB,MATCH(G$1,'1. Rekening'!$A:$A,0))-1)*100)</f>
        <v>6.4496304337991139</v>
      </c>
      <c r="H81" s="72">
        <f>(($C$81/INDEX('1. Rekening'!$AB:$AB,MATCH(H$1,'1. Rekening'!$A:$A,0))-1)*100)</f>
        <v>10.951909949837479</v>
      </c>
      <c r="I81" s="72">
        <f>(($C$81/INDEX('1. Rekening'!$AB:$AB,MATCH(I$1,'1. Rekening'!$A:$A,0))-1)*100)</f>
        <v>10.951909949837479</v>
      </c>
      <c r="J81" s="72">
        <f>(($C$81/INDEX('1. Rekening'!$AB:$AB,MATCH(J$1,'1. Rekening'!$A:$A,0))-1)*100)</f>
        <v>40.393757593442572</v>
      </c>
      <c r="K81" s="72">
        <f>(($C$81/INDEX('1. Rekening'!$AB:$AB,MATCH(K$1,'1. Rekening'!$A:$A,0))-1)*100)</f>
        <v>64.357923580208066</v>
      </c>
      <c r="L81" s="155" t="s">
        <v>70</v>
      </c>
    </row>
    <row r="82" spans="1:12" ht="17.25" x14ac:dyDescent="0.3">
      <c r="A82" s="69">
        <v>21</v>
      </c>
      <c r="B82" s="70" t="str">
        <f t="shared" si="8"/>
        <v>Campuran</v>
      </c>
      <c r="C82" s="71">
        <f>INDEX('1. Rekening'!$AC:$AC,MATCH(C$1,'1. Rekening'!$A:$A,0))</f>
        <v>857044</v>
      </c>
      <c r="D82" s="72">
        <f t="shared" si="6"/>
        <v>0.28407351982216783</v>
      </c>
      <c r="E82" s="72">
        <f>(($C$82/INDEX('1. Rekening'!$AC:$AC,MATCH(E$1,'1. Rekening'!$A:$A,0))-1)*100)</f>
        <v>0.93641097029417697</v>
      </c>
      <c r="F82" s="72">
        <f>(($C$82/INDEX('1. Rekening'!$AC:$AC,MATCH(F$1,'1. Rekening'!$A:$A,0))-1)*100)</f>
        <v>1.6730708317663989</v>
      </c>
      <c r="G82" s="72">
        <f>(($C$82/INDEX('1. Rekening'!$AC:$AC,MATCH(G$1,'1. Rekening'!$A:$A,0))-1)*100)</f>
        <v>3.4804846067098216</v>
      </c>
      <c r="H82" s="72">
        <f>(($C$82/INDEX('1. Rekening'!$AC:$AC,MATCH(H$1,'1. Rekening'!$A:$A,0))-1)*100)</f>
        <v>9.0697603388242953</v>
      </c>
      <c r="I82" s="72">
        <f>(($C$82/INDEX('1. Rekening'!$AC:$AC,MATCH(I$1,'1. Rekening'!$A:$A,0))-1)*100)</f>
        <v>9.0697603388242953</v>
      </c>
      <c r="J82" s="72">
        <f>(($C$82/INDEX('1. Rekening'!$AC:$AC,MATCH(J$1,'1. Rekening'!$A:$A,0))-1)*100)</f>
        <v>46.152980378648103</v>
      </c>
      <c r="K82" s="72">
        <f>(($C$82/INDEX('1. Rekening'!$AC:$AC,MATCH(K$1,'1. Rekening'!$A:$A,0))-1)*100)</f>
        <v>32.25252918047763</v>
      </c>
      <c r="L82" s="155" t="s">
        <v>86</v>
      </c>
    </row>
    <row r="83" spans="1:12" ht="17.25" x14ac:dyDescent="0.3">
      <c r="A83" s="69">
        <v>22</v>
      </c>
      <c r="B83" s="70" t="str">
        <f t="shared" si="8"/>
        <v>Asing</v>
      </c>
      <c r="C83" s="71">
        <f>INDEX('1. Rekening'!$AD:$AD,MATCH(C$1,'1. Rekening'!$A:$A,0))</f>
        <v>228027</v>
      </c>
      <c r="D83" s="72">
        <f t="shared" si="6"/>
        <v>7.5581221622798206E-2</v>
      </c>
      <c r="E83" s="72">
        <f>(($C$83/INDEX('1. Rekening'!$AD:$AD,MATCH(E$1,'1. Rekening'!$A:$A,0))-1)*100)</f>
        <v>0.63507334898582624</v>
      </c>
      <c r="F83" s="72">
        <f>(($C$83/INDEX('1. Rekening'!$AD:$AD,MATCH(F$1,'1. Rekening'!$A:$A,0))-1)*100)</f>
        <v>2.7130141799246887</v>
      </c>
      <c r="G83" s="72">
        <f>(($C$83/INDEX('1. Rekening'!$AD:$AD,MATCH(G$1,'1. Rekening'!$A:$A,0))-1)*100)</f>
        <v>3.5436807236301382</v>
      </c>
      <c r="H83" s="72">
        <f>(($C$83/INDEX('1. Rekening'!$AD:$AD,MATCH(H$1,'1. Rekening'!$A:$A,0))-1)*100)</f>
        <v>-2.4116030847976977</v>
      </c>
      <c r="I83" s="72">
        <f>(($C$83/INDEX('1. Rekening'!$AD:$AD,MATCH(I$1,'1. Rekening'!$A:$A,0))-1)*100)</f>
        <v>-2.4116030847976977</v>
      </c>
      <c r="J83" s="72">
        <f>(($C$83/INDEX('1. Rekening'!$AD:$AD,MATCH(J$1,'1. Rekening'!$A:$A,0))-1)*100)</f>
        <v>-41.127735106176985</v>
      </c>
      <c r="K83" s="72">
        <f>(($C$83/INDEX('1. Rekening'!$AD:$AD,MATCH(K$1,'1. Rekening'!$A:$A,0))-1)*100)</f>
        <v>-59.096901957196749</v>
      </c>
      <c r="L83" s="155" t="s">
        <v>71</v>
      </c>
    </row>
    <row r="84" spans="1:12" ht="17.25" x14ac:dyDescent="0.3">
      <c r="A84" s="171" t="str">
        <f>A34</f>
        <v>G. Valuta Simpanan</v>
      </c>
      <c r="B84" s="172"/>
      <c r="C84" s="83"/>
      <c r="D84" s="140"/>
      <c r="E84" s="86"/>
      <c r="F84" s="86"/>
      <c r="G84" s="86"/>
      <c r="H84" s="86"/>
      <c r="I84" s="87"/>
      <c r="J84" s="86"/>
      <c r="K84" s="87"/>
      <c r="L84" s="159" t="s">
        <v>199</v>
      </c>
    </row>
    <row r="85" spans="1:12" ht="17.25" x14ac:dyDescent="0.3">
      <c r="A85" s="69">
        <v>23</v>
      </c>
      <c r="B85" s="70" t="str">
        <f>B35</f>
        <v>Rupiah (IDR)</v>
      </c>
      <c r="C85" s="71">
        <f>INDEX('1. Rekening'!$AF:$AF,MATCH(C$1,'1. Rekening'!$A:$A,0))</f>
        <v>300366492</v>
      </c>
      <c r="D85" s="72">
        <f t="shared" si="6"/>
        <v>99.558676822983443</v>
      </c>
      <c r="E85" s="72">
        <f>(($C$85/INDEX('1. Rekening'!$AF:$AF,MATCH(E$1,'1. Rekening'!$A:$A,0))-1)*100)</f>
        <v>-2.1002591655505665E-2</v>
      </c>
      <c r="F85" s="72">
        <f>(($C$85/INDEX('1. Rekening'!$AF:$AF,MATCH(F$1,'1. Rekening'!$A:$A,0))-1)*100)</f>
        <v>2.2033158114033835</v>
      </c>
      <c r="G85" s="72">
        <f>(($C$85/INDEX('1. Rekening'!$AF:$AF,MATCH(G$1,'1. Rekening'!$A:$A,0))-1)*100)</f>
        <v>4.3044697093375772</v>
      </c>
      <c r="H85" s="72">
        <f>(($C$85/INDEX('1. Rekening'!$AF:$AF,MATCH(H$1,'1. Rekening'!$A:$A,0))-1)*100)</f>
        <v>9.3499014730845644</v>
      </c>
      <c r="I85" s="72">
        <f>(($C$85/INDEX('1. Rekening'!$AF:$AF,MATCH(I$1,'1. Rekening'!$A:$A,0))-1)*100)</f>
        <v>9.3499014730845644</v>
      </c>
      <c r="J85" s="72">
        <f>(($C$85/INDEX('1. Rekening'!$AF:$AF,MATCH(J$1,'1. Rekening'!$A:$A,0))-1)*100)</f>
        <v>51.512359385359787</v>
      </c>
      <c r="K85" s="72">
        <f>(($C$85/INDEX('1. Rekening'!$AF:$AF,MATCH(K$1,'1. Rekening'!$A:$A,0))-1)*100)</f>
        <v>87.963981933269537</v>
      </c>
      <c r="L85" s="155" t="s">
        <v>72</v>
      </c>
    </row>
    <row r="86" spans="1:12" ht="17.25" x14ac:dyDescent="0.3">
      <c r="A86" s="69">
        <v>24</v>
      </c>
      <c r="B86" s="70" t="str">
        <f>B36</f>
        <v>Valas</v>
      </c>
      <c r="C86" s="71">
        <f>INDEX('1. Rekening'!$AG:$AG,MATCH(C$1,'1. Rekening'!$A:$A,0))</f>
        <v>1331463</v>
      </c>
      <c r="D86" s="72">
        <f t="shared" si="6"/>
        <v>0.44132317701656282</v>
      </c>
      <c r="E86" s="72">
        <f>($C$86/INDEX('1. Rekening'!$AG:$AG,MATCH(E$1,'1. Rekening'!$A:$A,0))-1)*100</f>
        <v>15.065286132929812</v>
      </c>
      <c r="F86" s="72">
        <f>($C$86/INDEX('1. Rekening'!$AG:$AG,MATCH(F$1,'1. Rekening'!$A:$A,0))-1)*100</f>
        <v>17.466206022835749</v>
      </c>
      <c r="G86" s="72">
        <f>($C$86/INDEX('1. Rekening'!$AG:$AG,MATCH(G$1,'1. Rekening'!$A:$A,0))-1)*100</f>
        <v>19.666040233712522</v>
      </c>
      <c r="H86" s="72">
        <f>($C$86/INDEX('1. Rekening'!$AG:$AG,MATCH(H$1,'1. Rekening'!$A:$A,0))-1)*100</f>
        <v>23.259415744316847</v>
      </c>
      <c r="I86" s="72">
        <f>($C$86/INDEX('1. Rekening'!$AG:$AG,MATCH(I$1,'1. Rekening'!$A:$A,0))-1)*100</f>
        <v>23.259415744316847</v>
      </c>
      <c r="J86" s="72">
        <f>($C$86/INDEX('1. Rekening'!$AG:$AG,MATCH(J$1,'1. Rekening'!$A:$A,0))-1)*100</f>
        <v>26.123252791555053</v>
      </c>
      <c r="K86" s="72">
        <f>($C$86/INDEX('1. Rekening'!$AG:$AG,MATCH(K$1,'1. Rekening'!$A:$A,0))-1)*100</f>
        <v>23.086331074916046</v>
      </c>
      <c r="L86" s="155" t="s">
        <v>73</v>
      </c>
    </row>
    <row r="87" spans="1:12" ht="17.25" hidden="1" x14ac:dyDescent="0.3">
      <c r="A87" s="173" t="s">
        <v>78</v>
      </c>
      <c r="B87" s="174"/>
      <c r="C87" s="68"/>
      <c r="D87" s="72">
        <f t="shared" si="6"/>
        <v>0</v>
      </c>
      <c r="E87" s="73"/>
      <c r="F87" s="73"/>
      <c r="G87" s="73"/>
      <c r="H87" s="73"/>
      <c r="I87" s="73"/>
      <c r="J87" s="73"/>
      <c r="K87" s="74"/>
      <c r="L87" s="160" t="s">
        <v>78</v>
      </c>
    </row>
    <row r="88" spans="1:12" ht="17.25" hidden="1" x14ac:dyDescent="0.3">
      <c r="A88" s="69">
        <v>19</v>
      </c>
      <c r="B88" s="70" t="s">
        <v>74</v>
      </c>
      <c r="C88" s="71">
        <f>INDEX('1. Rekening'!$AI:$AI,MATCH(C$1,'1. Rekening'!$A:$A,0))</f>
        <v>2599716</v>
      </c>
      <c r="D88" s="72">
        <f t="shared" si="6"/>
        <v>0.86169493591695034</v>
      </c>
      <c r="E88" s="72">
        <f>($C$88/INDEX('1. Rekening'!$AI:$AI,MATCH(E$1,'1. Rekening'!$A:$A,0))-1)*100</f>
        <v>0.9260981085547737</v>
      </c>
      <c r="F88" s="72">
        <f>($C$88/INDEX('1. Rekening'!$AI:$AI,MATCH(F$1,'1. Rekening'!$A:$A,0))-1)*100</f>
        <v>2.0632374383725782</v>
      </c>
      <c r="G88" s="72">
        <f>($C$88/INDEX('1. Rekening'!$AI:$AI,MATCH(G$1,'1. Rekening'!$A:$A,0))-1)*100</f>
        <v>-9.1695336708636059</v>
      </c>
      <c r="H88" s="72">
        <f>($C$88/INDEX('1. Rekening'!$AI:$AI,MATCH(H$1,'1. Rekening'!$A:$A,0))-1)*100</f>
        <v>-18.944567928910359</v>
      </c>
      <c r="I88" s="72">
        <f>($C$88/INDEX('1. Rekening'!$AI:$AI,MATCH(I$1,'1. Rekening'!$A:$A,0))-1)*100</f>
        <v>-18.944567928910359</v>
      </c>
      <c r="J88" s="72">
        <f>($C$88/INDEX('1. Rekening'!$AI:$AI,MATCH(J$1,'1. Rekening'!$A:$A,0))-1)*100</f>
        <v>-12.039072452195631</v>
      </c>
      <c r="K88" s="72">
        <f>($C$88/INDEX('1. Rekening'!$AI:$AI,MATCH(K$1,'1. Rekening'!$A:$A,0))-1)*100</f>
        <v>6.9591963689145997</v>
      </c>
      <c r="L88" s="155">
        <v>19</v>
      </c>
    </row>
    <row r="89" spans="1:12" ht="17.25" hidden="1" x14ac:dyDescent="0.3">
      <c r="A89" s="69">
        <v>20</v>
      </c>
      <c r="B89" s="70" t="s">
        <v>75</v>
      </c>
      <c r="C89" s="71">
        <f>INDEX('1. Rekening'!$AJ:$AJ,MATCH(C$1,'1. Rekening'!$A:$A,0))</f>
        <v>37428635</v>
      </c>
      <c r="D89" s="72">
        <f t="shared" si="6"/>
        <v>12.405995592512385</v>
      </c>
      <c r="E89" s="72">
        <f>($C$89/INDEX('1. Rekening'!$AJ:$AJ,MATCH(E$1,'1. Rekening'!$A:$A,0))-1)*100</f>
        <v>-5.5477508044121659E-2</v>
      </c>
      <c r="F89" s="72">
        <f>($C$89/INDEX('1. Rekening'!$AJ:$AJ,MATCH(F$1,'1. Rekening'!$A:$A,0))-1)*100</f>
        <v>1.9604108944654142</v>
      </c>
      <c r="G89" s="72">
        <f>($C$89/INDEX('1. Rekening'!$AJ:$AJ,MATCH(G$1,'1. Rekening'!$A:$A,0))-1)*100</f>
        <v>6.1161145989231613</v>
      </c>
      <c r="H89" s="72">
        <f>($C$89/INDEX('1. Rekening'!$AJ:$AJ,MATCH(H$1,'1. Rekening'!$A:$A,0))-1)*100</f>
        <v>10.832831166985235</v>
      </c>
      <c r="I89" s="72">
        <f>($C$89/INDEX('1. Rekening'!$AJ:$AJ,MATCH(I$1,'1. Rekening'!$A:$A,0))-1)*100</f>
        <v>10.832831166985235</v>
      </c>
      <c r="J89" s="72">
        <f>($C$89/INDEX('1. Rekening'!$AJ:$AJ,MATCH(J$1,'1. Rekening'!$A:$A,0))-1)*100</f>
        <v>34.356057254351981</v>
      </c>
      <c r="K89" s="72">
        <f>($C$89/INDEX('1. Rekening'!$AJ:$AJ,MATCH(K$1,'1. Rekening'!$A:$A,0))-1)*100</f>
        <v>51.882893085476958</v>
      </c>
      <c r="L89" s="155">
        <v>20</v>
      </c>
    </row>
    <row r="90" spans="1:12" ht="17.25" hidden="1" x14ac:dyDescent="0.3">
      <c r="A90" s="69">
        <v>21</v>
      </c>
      <c r="B90" s="70" t="s">
        <v>76</v>
      </c>
      <c r="C90" s="71">
        <f>INDEX('1. Rekening'!$AK:$AK,MATCH(C$1,'1. Rekening'!$A:$A,0))</f>
        <v>54235133</v>
      </c>
      <c r="D90" s="72">
        <f t="shared" si="6"/>
        <v>17.976632622518107</v>
      </c>
      <c r="E90" s="72">
        <f>($C$90/INDEX('1. Rekening'!$AK:$AK,MATCH(E$1,'1. Rekening'!$A:$A,0))-1)*100</f>
        <v>0.6611043569771935</v>
      </c>
      <c r="F90" s="72">
        <f>($C$90/INDEX('1. Rekening'!$AK:$AK,MATCH(F$1,'1. Rekening'!$A:$A,0))-1)*100</f>
        <v>2.0356662835533168</v>
      </c>
      <c r="G90" s="72">
        <f>($C$90/INDEX('1. Rekening'!$AK:$AK,MATCH(G$1,'1. Rekening'!$A:$A,0))-1)*100</f>
        <v>6.5539653891722116</v>
      </c>
      <c r="H90" s="72">
        <f>($C$90/INDEX('1. Rekening'!$AK:$AK,MATCH(H$1,'1. Rekening'!$A:$A,0))-1)*100</f>
        <v>12.490811337079698</v>
      </c>
      <c r="I90" s="72">
        <f>($C$90/INDEX('1. Rekening'!$AK:$AK,MATCH(I$1,'1. Rekening'!$A:$A,0))-1)*100</f>
        <v>12.490811337079698</v>
      </c>
      <c r="J90" s="72">
        <f>($C$90/INDEX('1. Rekening'!$AK:$AK,MATCH(J$1,'1. Rekening'!$A:$A,0))-1)*100</f>
        <v>31.227801904503071</v>
      </c>
      <c r="K90" s="72">
        <f>($C$90/INDEX('1. Rekening'!$AK:$AK,MATCH(K$1,'1. Rekening'!$A:$A,0))-1)*100</f>
        <v>50.974177034778108</v>
      </c>
      <c r="L90" s="155">
        <v>21</v>
      </c>
    </row>
    <row r="91" spans="1:12" ht="17.25" hidden="1" x14ac:dyDescent="0.3">
      <c r="A91" s="69">
        <v>22</v>
      </c>
      <c r="B91" s="70" t="s">
        <v>77</v>
      </c>
      <c r="C91" s="71">
        <f>INDEX('1. Rekening'!$AL:$AL,MATCH(C$1,'1. Rekening'!$A:$A,0))</f>
        <v>207434471</v>
      </c>
      <c r="D91" s="72">
        <f t="shared" si="6"/>
        <v>68.755676849052563</v>
      </c>
      <c r="E91" s="72">
        <f>($C$91/INDEX('1. Rekening'!$AL:$AL,MATCH(E$1,'1. Rekening'!$A:$A,0))-1)*100</f>
        <v>-0.11943566670353789</v>
      </c>
      <c r="F91" s="72">
        <f>($C$91/INDEX('1. Rekening'!$AL:$AL,MATCH(F$1,'1. Rekening'!$A:$A,0))-1)*100</f>
        <v>2.3784504200853762</v>
      </c>
      <c r="G91" s="72">
        <f>($C$91/INDEX('1. Rekening'!$AL:$AL,MATCH(G$1,'1. Rekening'!$A:$A,0))-1)*100</f>
        <v>3.6909254830225668</v>
      </c>
      <c r="H91" s="72">
        <f>($C$91/INDEX('1. Rekening'!$AL:$AL,MATCH(H$1,'1. Rekening'!$A:$A,0))-1)*100</f>
        <v>8.8496756774095964</v>
      </c>
      <c r="I91" s="72">
        <f>($C$91/INDEX('1. Rekening'!$AL:$AL,MATCH(I$1,'1. Rekening'!$A:$A,0))-1)*100</f>
        <v>8.8496756774095964</v>
      </c>
      <c r="J91" s="72">
        <f>($C$91/INDEX('1. Rekening'!$AL:$AL,MATCH(J$1,'1. Rekening'!$A:$A,0))-1)*100</f>
        <v>63.356305387947828</v>
      </c>
      <c r="K91" s="72">
        <f>($C$91/INDEX('1. Rekening'!$AL:$AL,MATCH(K$1,'1. Rekening'!$A:$A,0))-1)*100</f>
        <v>112.36642858790407</v>
      </c>
      <c r="L91" s="155">
        <v>22</v>
      </c>
    </row>
    <row r="92" spans="1:12" ht="17.25" x14ac:dyDescent="0.3">
      <c r="A92" s="171" t="s">
        <v>182</v>
      </c>
      <c r="B92" s="172"/>
      <c r="C92" s="172"/>
      <c r="D92" s="140"/>
      <c r="E92" s="86"/>
      <c r="F92" s="86"/>
      <c r="G92" s="86"/>
      <c r="H92" s="86"/>
      <c r="I92" s="87"/>
      <c r="J92" s="86"/>
      <c r="K92" s="87"/>
      <c r="L92" s="159" t="s">
        <v>88</v>
      </c>
    </row>
    <row r="93" spans="1:12" ht="17.25" x14ac:dyDescent="0.3">
      <c r="A93" s="69">
        <v>25</v>
      </c>
      <c r="B93" s="70" t="str">
        <f>B43</f>
        <v>BUKU I (22 bank)</v>
      </c>
      <c r="C93" s="71">
        <f>INDEX('1. Rekening'!$AI:$AI,MATCH($C$1,'1. Rekening'!$A:$A,0))</f>
        <v>2599716</v>
      </c>
      <c r="D93" s="72">
        <f t="shared" si="6"/>
        <v>0.86169493591695034</v>
      </c>
      <c r="E93" s="72">
        <f>($C93/INDEX('1. Rekening'!$AI:$AI,MATCH(E$1,'1. Rekening'!$A:$A,0))-1)*100</f>
        <v>0.9260981085547737</v>
      </c>
      <c r="F93" s="72">
        <f>($C93/INDEX('1. Rekening'!$AI:$AI,MATCH(F$1,'1. Rekening'!$A:$A,0))-1)*100</f>
        <v>2.0632374383725782</v>
      </c>
      <c r="G93" s="72">
        <f>($C93/INDEX('1. Rekening'!$AI:$AI,MATCH(G$1,'1. Rekening'!$A:$A,0))-1)*100</f>
        <v>-9.1695336708636059</v>
      </c>
      <c r="H93" s="72">
        <f>($C93/INDEX('1. Rekening'!$AI:$AI,MATCH(H$1,'1. Rekening'!$A:$A,0))-1)*100</f>
        <v>-18.944567928910359</v>
      </c>
      <c r="I93" s="72">
        <f>($C93/INDEX('1. Rekening'!$AI:$AI,MATCH(I$1,'1. Rekening'!$A:$A,0))-1)*100</f>
        <v>-18.944567928910359</v>
      </c>
      <c r="J93" s="72">
        <f>($C93/INDEX('1. Rekening'!$AI:$AI,MATCH(J$1,'1. Rekening'!$A:$A,0))-1)*100</f>
        <v>-12.039072452195631</v>
      </c>
      <c r="K93" s="72">
        <f>($C93/INDEX('1. Rekening'!$AI:$AI,MATCH(K$1,'1. Rekening'!$A:$A,0))-1)*100</f>
        <v>6.9591963689145997</v>
      </c>
      <c r="L93" s="155" t="s">
        <v>192</v>
      </c>
    </row>
    <row r="94" spans="1:12" ht="17.25" x14ac:dyDescent="0.3">
      <c r="A94" s="69">
        <v>26</v>
      </c>
      <c r="B94" s="70" t="str">
        <f t="shared" ref="B94:B96" si="9">B44</f>
        <v>BUKU II (57 bank)</v>
      </c>
      <c r="C94" s="71">
        <f>INDEX('1. Rekening'!$AJ:$AJ,MATCH($C$1,'1. Rekening'!$A:$A,0))</f>
        <v>37428635</v>
      </c>
      <c r="D94" s="72">
        <f t="shared" si="6"/>
        <v>12.405995592512385</v>
      </c>
      <c r="E94" s="72">
        <f>($C94/INDEX('1. Rekening'!$AJ:$AJ,MATCH(E$1,'1. Rekening'!$A:$A,0))-1)*100</f>
        <v>-5.5477508044121659E-2</v>
      </c>
      <c r="F94" s="72">
        <f>($C94/INDEX('1. Rekening'!$AJ:$AJ,MATCH(F$1,'1. Rekening'!$A:$A,0))-1)*100</f>
        <v>1.9604108944654142</v>
      </c>
      <c r="G94" s="72">
        <f>($C94/INDEX('1. Rekening'!$AJ:$AJ,MATCH(G$1,'1. Rekening'!$A:$A,0))-1)*100</f>
        <v>6.1161145989231613</v>
      </c>
      <c r="H94" s="72">
        <f>($C94/INDEX('1. Rekening'!$AJ:$AJ,MATCH(H$1,'1. Rekening'!$A:$A,0))-1)*100</f>
        <v>10.832831166985235</v>
      </c>
      <c r="I94" s="72">
        <f>($C94/INDEX('1. Rekening'!$AJ:$AJ,MATCH(I$1,'1. Rekening'!$A:$A,0))-1)*100</f>
        <v>10.832831166985235</v>
      </c>
      <c r="J94" s="72">
        <f>($C94/INDEX('1. Rekening'!$AJ:$AJ,MATCH(J$1,'1. Rekening'!$A:$A,0))-1)*100</f>
        <v>34.356057254351981</v>
      </c>
      <c r="K94" s="72">
        <f>($C94/INDEX('1. Rekening'!$AJ:$AJ,MATCH(K$1,'1. Rekening'!$A:$A,0))-1)*100</f>
        <v>51.882893085476958</v>
      </c>
      <c r="L94" s="155" t="s">
        <v>193</v>
      </c>
    </row>
    <row r="95" spans="1:12" ht="17.25" x14ac:dyDescent="0.3">
      <c r="A95" s="69">
        <v>27</v>
      </c>
      <c r="B95" s="70" t="str">
        <f t="shared" si="9"/>
        <v>BUKU III (27 bank)</v>
      </c>
      <c r="C95" s="71">
        <f>INDEX('1. Rekening'!$AK:$AK,MATCH($C$1,'1. Rekening'!$A:$A,0))</f>
        <v>54235133</v>
      </c>
      <c r="D95" s="72">
        <f t="shared" si="6"/>
        <v>17.976632622518107</v>
      </c>
      <c r="E95" s="72">
        <f>($C95/INDEX('1. Rekening'!$AK:$AK,MATCH(E$1,'1. Rekening'!$A:$A,0))-1)*100</f>
        <v>0.6611043569771935</v>
      </c>
      <c r="F95" s="72">
        <f>($C95/INDEX('1. Rekening'!$AK:$AK,MATCH(F$1,'1. Rekening'!$A:$A,0))-1)*100</f>
        <v>2.0356662835533168</v>
      </c>
      <c r="G95" s="72">
        <f>($C95/INDEX('1. Rekening'!$AK:$AK,MATCH(G$1,'1. Rekening'!$A:$A,0))-1)*100</f>
        <v>6.5539653891722116</v>
      </c>
      <c r="H95" s="72">
        <f>($C95/INDEX('1. Rekening'!$AK:$AK,MATCH(H$1,'1. Rekening'!$A:$A,0))-1)*100</f>
        <v>12.490811337079698</v>
      </c>
      <c r="I95" s="72">
        <f>($C95/INDEX('1. Rekening'!$AK:$AK,MATCH(I$1,'1. Rekening'!$A:$A,0))-1)*100</f>
        <v>12.490811337079698</v>
      </c>
      <c r="J95" s="72">
        <f>($C95/INDEX('1. Rekening'!$AK:$AK,MATCH(J$1,'1. Rekening'!$A:$A,0))-1)*100</f>
        <v>31.227801904503071</v>
      </c>
      <c r="K95" s="72">
        <f>($C95/INDEX('1. Rekening'!$AK:$AK,MATCH(K$1,'1. Rekening'!$A:$A,0))-1)*100</f>
        <v>50.974177034778108</v>
      </c>
      <c r="L95" s="155" t="s">
        <v>194</v>
      </c>
    </row>
    <row r="96" spans="1:12" ht="17.25" x14ac:dyDescent="0.3">
      <c r="A96" s="75">
        <v>28</v>
      </c>
      <c r="B96" s="70" t="str">
        <f t="shared" si="9"/>
        <v>BUKU IV (5 bank)</v>
      </c>
      <c r="C96" s="71">
        <f>INDEX('1. Rekening'!$AL:$AL,MATCH($C$1,'1. Rekening'!$A:$A,0))</f>
        <v>207434471</v>
      </c>
      <c r="D96" s="72">
        <f t="shared" si="6"/>
        <v>68.755676849052563</v>
      </c>
      <c r="E96" s="72">
        <f>($C96/INDEX('1. Rekening'!$AL:$AL,MATCH(E$1,'1. Rekening'!$A:$A,0))-1)*100</f>
        <v>-0.11943566670353789</v>
      </c>
      <c r="F96" s="72">
        <f>($C96/INDEX('1. Rekening'!$AL:$AL,MATCH(F$1,'1. Rekening'!$A:$A,0))-1)*100</f>
        <v>2.3784504200853762</v>
      </c>
      <c r="G96" s="72">
        <f>($C96/INDEX('1. Rekening'!$AL:$AL,MATCH(G$1,'1. Rekening'!$A:$A,0))-1)*100</f>
        <v>3.6909254830225668</v>
      </c>
      <c r="H96" s="72">
        <f>($C96/INDEX('1. Rekening'!$AL:$AL,MATCH(H$1,'1. Rekening'!$A:$A,0))-1)*100</f>
        <v>8.8496756774095964</v>
      </c>
      <c r="I96" s="72">
        <f>($C96/INDEX('1. Rekening'!$AL:$AL,MATCH(I$1,'1. Rekening'!$A:$A,0))-1)*100</f>
        <v>8.8496756774095964</v>
      </c>
      <c r="J96" s="72">
        <f>($C96/INDEX('1. Rekening'!$AL:$AL,MATCH(J$1,'1. Rekening'!$A:$A,0))-1)*100</f>
        <v>63.356305387947828</v>
      </c>
      <c r="K96" s="72">
        <f>($C96/INDEX('1. Rekening'!$AL:$AL,MATCH(K$1,'1. Rekening'!$A:$A,0))-1)*100</f>
        <v>112.36642858790407</v>
      </c>
      <c r="L96" s="155" t="s">
        <v>195</v>
      </c>
    </row>
    <row r="97" spans="1:12" ht="17.25" x14ac:dyDescent="0.3">
      <c r="A97" s="171" t="str">
        <f>A47</f>
        <v>I. Cakupan Penjaminan (Rp 2 m)</v>
      </c>
      <c r="B97" s="172"/>
      <c r="C97" s="83"/>
      <c r="D97" s="140"/>
      <c r="E97" s="86"/>
      <c r="F97" s="86"/>
      <c r="G97" s="86"/>
      <c r="H97" s="86"/>
      <c r="I97" s="87"/>
      <c r="J97" s="86"/>
      <c r="K97" s="87"/>
      <c r="L97" s="159" t="s">
        <v>202</v>
      </c>
    </row>
    <row r="98" spans="1:12" ht="17.25" x14ac:dyDescent="0.3">
      <c r="A98" s="69">
        <f>A48</f>
        <v>29</v>
      </c>
      <c r="B98" s="70" t="str">
        <f>B48</f>
        <v>Dijamin penuh (≤ Rp 2 miliar)</v>
      </c>
      <c r="C98" s="71">
        <f>INDEX('1. Rekening'!$W:$W,MATCH(C$1,'1. Rekening'!$A:$A,0))</f>
        <v>301414692</v>
      </c>
      <c r="D98" s="72">
        <f t="shared" si="6"/>
        <v>99.906110401046632</v>
      </c>
      <c r="E98" s="80">
        <f>($C$98/INDEX('1. Rekening'!$W:$W,MATCH(E$1,'1. Rekening'!$A:$A,0))-1)*100</f>
        <v>3.5583916396375592E-2</v>
      </c>
      <c r="F98" s="80">
        <f>($C$98/INDEX('1. Rekening'!$W:$W,MATCH(F$1,'1. Rekening'!$A:$A,0))-1)*100</f>
        <v>2.2619602645949088</v>
      </c>
      <c r="G98" s="80">
        <f>($C$98/INDEX('1. Rekening'!$W:$W,MATCH(G$1,'1. Rekening'!$A:$A,0))-1)*100</f>
        <v>4.3634051360226689</v>
      </c>
      <c r="H98" s="80">
        <f>($C$98/INDEX('1. Rekening'!$W:$W,MATCH(H$1,'1. Rekening'!$A:$A,0))-1)*100</f>
        <v>9.4071782964597173</v>
      </c>
      <c r="I98" s="80">
        <f>($C$98/INDEX('1. Rekening'!$W:$W,MATCH(I$1,'1. Rekening'!$A:$A,0))-1)*100</f>
        <v>9.4071782964597173</v>
      </c>
      <c r="J98" s="80">
        <f>($C$98/INDEX('1. Rekening'!$W:$W,MATCH(J$1,'1. Rekening'!$A:$A,0))-1)*100</f>
        <v>51.420315368828319</v>
      </c>
      <c r="K98" s="80">
        <f>($C$98/INDEX('1. Rekening'!$W:$W,MATCH(K$1,'1. Rekening'!$A:$A,0))-1)*100</f>
        <v>87.605782657033131</v>
      </c>
      <c r="L98" s="155" t="s">
        <v>83</v>
      </c>
    </row>
    <row r="99" spans="1:12" ht="17.25" x14ac:dyDescent="0.3">
      <c r="A99" s="75">
        <f>A49</f>
        <v>30</v>
      </c>
      <c r="B99" s="76" t="str">
        <f>B49</f>
        <v>Dijamin sebagian* (&gt; Rp 2 miliar)</v>
      </c>
      <c r="C99" s="77">
        <f>INDEX('1. Rekening'!$X:$X,MATCH(C$1,'1. Rekening'!$A:$A,0))</f>
        <v>283263</v>
      </c>
      <c r="D99" s="78">
        <f t="shared" si="6"/>
        <v>9.3889598953363795E-2</v>
      </c>
      <c r="E99" s="78">
        <f>($C$99/INDEX('1. Rekening'!$X:$X,MATCH(E$1,'1. Rekening'!$A:$A,0))-1)*100</f>
        <v>1.4363370718920576</v>
      </c>
      <c r="F99" s="78">
        <f>($C$99/INDEX('1. Rekening'!$X:$X,MATCH(F$1,'1. Rekening'!$A:$A,0))-1)*100</f>
        <v>2.2573192303527057</v>
      </c>
      <c r="G99" s="78">
        <f>($C$99/INDEX('1. Rekening'!$X:$X,MATCH(G$1,'1. Rekening'!$A:$A,0))-1)*100</f>
        <v>4.5656066003433082</v>
      </c>
      <c r="H99" s="78">
        <f>($C$99/INDEX('1. Rekening'!$X:$X,MATCH(H$1,'1. Rekening'!$A:$A,0))-1)*100</f>
        <v>6.5130742793541474</v>
      </c>
      <c r="I99" s="78">
        <f>($C$99/INDEX('1. Rekening'!$X:$X,MATCH(I$1,'1. Rekening'!$A:$A,0))-1)*100</f>
        <v>6.5130742793541474</v>
      </c>
      <c r="J99" s="78">
        <f>($C$99/INDEX('1. Rekening'!$X:$X,MATCH(J$1,'1. Rekening'!$A:$A,0))-1)*100</f>
        <v>16.602245081936839</v>
      </c>
      <c r="K99" s="78">
        <f>($C$99/INDEX('1. Rekening'!$X:$X,MATCH(K$1,'1. Rekening'!$A:$A,0))-1)*100</f>
        <v>29.998577309462739</v>
      </c>
      <c r="L99" s="156" t="s">
        <v>191</v>
      </c>
    </row>
    <row r="100" spans="1:12" ht="17.25" x14ac:dyDescent="0.3">
      <c r="A100" s="79"/>
      <c r="B100" s="67" t="s">
        <v>211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158" t="s">
        <v>212</v>
      </c>
    </row>
  </sheetData>
  <mergeCells count="31">
    <mergeCell ref="A92:C92"/>
    <mergeCell ref="A67:B67"/>
    <mergeCell ref="A70:B70"/>
    <mergeCell ref="A78:B78"/>
    <mergeCell ref="A84:B84"/>
    <mergeCell ref="A87:B87"/>
    <mergeCell ref="A56:B56"/>
    <mergeCell ref="A42:C42"/>
    <mergeCell ref="A14:C14"/>
    <mergeCell ref="A97:B97"/>
    <mergeCell ref="D54:D55"/>
    <mergeCell ref="A58:B58"/>
    <mergeCell ref="A17:C17"/>
    <mergeCell ref="A20:C20"/>
    <mergeCell ref="A28:C28"/>
    <mergeCell ref="A34:C34"/>
    <mergeCell ref="A37:B37"/>
    <mergeCell ref="A47:C47"/>
    <mergeCell ref="A54:A55"/>
    <mergeCell ref="B54:B55"/>
    <mergeCell ref="C54:C55"/>
    <mergeCell ref="A64:B64"/>
    <mergeCell ref="L4:L5"/>
    <mergeCell ref="L54:L55"/>
    <mergeCell ref="A3:C3"/>
    <mergeCell ref="A4:A5"/>
    <mergeCell ref="B4:B5"/>
    <mergeCell ref="C4:C5"/>
    <mergeCell ref="E4:K4"/>
    <mergeCell ref="D4:D5"/>
    <mergeCell ref="E54:K54"/>
  </mergeCells>
  <conditionalFormatting sqref="E63 E15:K16">
    <cfRule type="cellIs" dxfId="77" priority="114" operator="lessThan">
      <formula>0</formula>
    </cfRule>
    <cfRule type="cellIs" dxfId="76" priority="115" operator="greaterThan">
      <formula>0</formula>
    </cfRule>
  </conditionalFormatting>
  <conditionalFormatting sqref="F63:K63">
    <cfRule type="cellIs" dxfId="75" priority="111" operator="lessThan">
      <formula>0</formula>
    </cfRule>
    <cfRule type="cellIs" dxfId="74" priority="112" operator="greaterThan">
      <formula>0</formula>
    </cfRule>
  </conditionalFormatting>
  <conditionalFormatting sqref="E59:E62">
    <cfRule type="cellIs" dxfId="73" priority="108" operator="lessThan">
      <formula>0</formula>
    </cfRule>
    <cfRule type="cellIs" dxfId="72" priority="109" operator="greaterThan">
      <formula>0</formula>
    </cfRule>
  </conditionalFormatting>
  <conditionalFormatting sqref="F59:K62">
    <cfRule type="cellIs" dxfId="71" priority="105" operator="lessThan">
      <formula>0</formula>
    </cfRule>
    <cfRule type="cellIs" dxfId="70" priority="106" operator="greaterThan">
      <formula>0</formula>
    </cfRule>
  </conditionalFormatting>
  <conditionalFormatting sqref="E57">
    <cfRule type="cellIs" dxfId="69" priority="102" operator="lessThan">
      <formula>0</formula>
    </cfRule>
    <cfRule type="cellIs" dxfId="68" priority="103" operator="greaterThan">
      <formula>0</formula>
    </cfRule>
  </conditionalFormatting>
  <conditionalFormatting sqref="F57:K57">
    <cfRule type="cellIs" dxfId="67" priority="99" operator="lessThan">
      <formula>0</formula>
    </cfRule>
    <cfRule type="cellIs" dxfId="66" priority="100" operator="greaterThan">
      <formula>0</formula>
    </cfRule>
  </conditionalFormatting>
  <conditionalFormatting sqref="E65:E66">
    <cfRule type="cellIs" dxfId="65" priority="96" operator="lessThan">
      <formula>0</formula>
    </cfRule>
    <cfRule type="cellIs" dxfId="64" priority="97" operator="greaterThan">
      <formula>0</formula>
    </cfRule>
  </conditionalFormatting>
  <conditionalFormatting sqref="F65:K66">
    <cfRule type="cellIs" dxfId="63" priority="93" operator="lessThan">
      <formula>0</formula>
    </cfRule>
    <cfRule type="cellIs" dxfId="62" priority="94" operator="greaterThan">
      <formula>0</formula>
    </cfRule>
  </conditionalFormatting>
  <conditionalFormatting sqref="E68:E69">
    <cfRule type="cellIs" dxfId="61" priority="90" operator="lessThan">
      <formula>0</formula>
    </cfRule>
    <cfRule type="cellIs" dxfId="60" priority="91" operator="greaterThan">
      <formula>0</formula>
    </cfRule>
  </conditionalFormatting>
  <conditionalFormatting sqref="F68:K69">
    <cfRule type="cellIs" dxfId="59" priority="87" operator="lessThan">
      <formula>0</formula>
    </cfRule>
    <cfRule type="cellIs" dxfId="58" priority="88" operator="greaterThan">
      <formula>0</formula>
    </cfRule>
  </conditionalFormatting>
  <conditionalFormatting sqref="E71:E77">
    <cfRule type="cellIs" dxfId="57" priority="84" operator="lessThan">
      <formula>0</formula>
    </cfRule>
    <cfRule type="cellIs" dxfId="56" priority="85" operator="greaterThan">
      <formula>0</formula>
    </cfRule>
  </conditionalFormatting>
  <conditionalFormatting sqref="F71:K77">
    <cfRule type="cellIs" dxfId="55" priority="81" operator="lessThan">
      <formula>0</formula>
    </cfRule>
    <cfRule type="cellIs" dxfId="54" priority="82" operator="greaterThan">
      <formula>0</formula>
    </cfRule>
  </conditionalFormatting>
  <conditionalFormatting sqref="E79:E83">
    <cfRule type="cellIs" dxfId="53" priority="78" operator="lessThan">
      <formula>0</formula>
    </cfRule>
    <cfRule type="cellIs" dxfId="52" priority="79" operator="greaterThan">
      <formula>0</formula>
    </cfRule>
  </conditionalFormatting>
  <conditionalFormatting sqref="F79:K83">
    <cfRule type="cellIs" dxfId="51" priority="75" operator="lessThan">
      <formula>0</formula>
    </cfRule>
    <cfRule type="cellIs" dxfId="50" priority="76" operator="greaterThan">
      <formula>0</formula>
    </cfRule>
  </conditionalFormatting>
  <conditionalFormatting sqref="E85:E86">
    <cfRule type="cellIs" dxfId="49" priority="72" operator="lessThan">
      <formula>0</formula>
    </cfRule>
    <cfRule type="cellIs" dxfId="48" priority="73" operator="greaterThan">
      <formula>0</formula>
    </cfRule>
  </conditionalFormatting>
  <conditionalFormatting sqref="F85:K86">
    <cfRule type="cellIs" dxfId="47" priority="69" operator="lessThan">
      <formula>0</formula>
    </cfRule>
    <cfRule type="cellIs" dxfId="46" priority="70" operator="greaterThan">
      <formula>0</formula>
    </cfRule>
  </conditionalFormatting>
  <conditionalFormatting sqref="E98:E99">
    <cfRule type="cellIs" dxfId="45" priority="66" operator="lessThan">
      <formula>0</formula>
    </cfRule>
    <cfRule type="cellIs" dxfId="44" priority="67" operator="greaterThan">
      <formula>0</formula>
    </cfRule>
  </conditionalFormatting>
  <conditionalFormatting sqref="F98:K99">
    <cfRule type="cellIs" dxfId="43" priority="63" operator="lessThan">
      <formula>0</formula>
    </cfRule>
    <cfRule type="cellIs" dxfId="42" priority="64" operator="greaterThan">
      <formula>0</formula>
    </cfRule>
  </conditionalFormatting>
  <conditionalFormatting sqref="E7">
    <cfRule type="cellIs" dxfId="41" priority="60" operator="lessThan">
      <formula>0</formula>
    </cfRule>
    <cfRule type="cellIs" dxfId="40" priority="61" operator="greaterThan">
      <formula>0</formula>
    </cfRule>
  </conditionalFormatting>
  <conditionalFormatting sqref="F7:K7">
    <cfRule type="cellIs" dxfId="39" priority="57" operator="lessThan">
      <formula>0</formula>
    </cfRule>
    <cfRule type="cellIs" dxfId="38" priority="58" operator="greaterThan">
      <formula>0</formula>
    </cfRule>
  </conditionalFormatting>
  <conditionalFormatting sqref="E9:E13">
    <cfRule type="cellIs" dxfId="37" priority="54" operator="lessThan">
      <formula>0</formula>
    </cfRule>
    <cfRule type="cellIs" dxfId="36" priority="55" operator="greaterThan">
      <formula>0</formula>
    </cfRule>
  </conditionalFormatting>
  <conditionalFormatting sqref="F9:K13">
    <cfRule type="cellIs" dxfId="35" priority="51" operator="lessThan">
      <formula>0</formula>
    </cfRule>
    <cfRule type="cellIs" dxfId="34" priority="52" operator="greaterThan">
      <formula>0</formula>
    </cfRule>
  </conditionalFormatting>
  <conditionalFormatting sqref="E18:E19">
    <cfRule type="cellIs" dxfId="33" priority="46" operator="lessThan">
      <formula>0</formula>
    </cfRule>
    <cfRule type="cellIs" dxfId="32" priority="47" operator="greaterThan">
      <formula>0</formula>
    </cfRule>
  </conditionalFormatting>
  <conditionalFormatting sqref="F18:K19">
    <cfRule type="cellIs" dxfId="31" priority="43" operator="lessThan">
      <formula>0</formula>
    </cfRule>
    <cfRule type="cellIs" dxfId="30" priority="44" operator="greaterThan">
      <formula>0</formula>
    </cfRule>
  </conditionalFormatting>
  <conditionalFormatting sqref="E21:E27">
    <cfRule type="cellIs" dxfId="29" priority="40" operator="lessThan">
      <formula>0</formula>
    </cfRule>
    <cfRule type="cellIs" dxfId="28" priority="41" operator="greaterThan">
      <formula>0</formula>
    </cfRule>
  </conditionalFormatting>
  <conditionalFormatting sqref="F21:K27">
    <cfRule type="cellIs" dxfId="27" priority="37" operator="lessThan">
      <formula>0</formula>
    </cfRule>
    <cfRule type="cellIs" dxfId="26" priority="38" operator="greaterThan">
      <formula>0</formula>
    </cfRule>
  </conditionalFormatting>
  <conditionalFormatting sqref="E29:E33">
    <cfRule type="cellIs" dxfId="25" priority="34" operator="lessThan">
      <formula>0</formula>
    </cfRule>
    <cfRule type="cellIs" dxfId="24" priority="35" operator="greaterThan">
      <formula>0</formula>
    </cfRule>
  </conditionalFormatting>
  <conditionalFormatting sqref="F29:K33">
    <cfRule type="cellIs" dxfId="23" priority="31" operator="lessThan">
      <formula>0</formula>
    </cfRule>
    <cfRule type="cellIs" dxfId="22" priority="32" operator="greaterThan">
      <formula>0</formula>
    </cfRule>
  </conditionalFormatting>
  <conditionalFormatting sqref="E35:E36">
    <cfRule type="cellIs" dxfId="21" priority="28" operator="lessThan">
      <formula>0</formula>
    </cfRule>
    <cfRule type="cellIs" dxfId="20" priority="29" operator="greaterThan">
      <formula>0</formula>
    </cfRule>
  </conditionalFormatting>
  <conditionalFormatting sqref="F35:K36">
    <cfRule type="cellIs" dxfId="19" priority="25" operator="lessThan">
      <formula>0</formula>
    </cfRule>
    <cfRule type="cellIs" dxfId="18" priority="26" operator="greaterThan">
      <formula>0</formula>
    </cfRule>
  </conditionalFormatting>
  <conditionalFormatting sqref="E48:E50">
    <cfRule type="cellIs" dxfId="17" priority="22" operator="lessThan">
      <formula>0</formula>
    </cfRule>
    <cfRule type="cellIs" dxfId="16" priority="23" operator="greaterThan">
      <formula>0</formula>
    </cfRule>
  </conditionalFormatting>
  <conditionalFormatting sqref="F48:K50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E43:E46 F44:K46">
    <cfRule type="cellIs" dxfId="13" priority="16" operator="lessThan">
      <formula>0</formula>
    </cfRule>
    <cfRule type="cellIs" dxfId="12" priority="17" operator="greaterThan">
      <formula>0</formula>
    </cfRule>
  </conditionalFormatting>
  <conditionalFormatting sqref="F43:K43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E93:K96">
    <cfRule type="cellIs" dxfId="9" priority="4" operator="lessThan">
      <formula>0</formula>
    </cfRule>
    <cfRule type="cellIs" dxfId="8" priority="5" operator="greaterThan"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6" id="{5F928A17-E013-42BA-AF43-31D599984C0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E63</xm:sqref>
        </x14:conditionalFormatting>
        <x14:conditionalFormatting xmlns:xm="http://schemas.microsoft.com/office/excel/2006/main">
          <x14:cfRule type="iconSet" priority="110" id="{FEA8882F-C9FB-4178-8AF3-FAF18C764E0A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E59:E62</xm:sqref>
        </x14:conditionalFormatting>
        <x14:conditionalFormatting xmlns:xm="http://schemas.microsoft.com/office/excel/2006/main">
          <x14:cfRule type="iconSet" priority="104" id="{644B2B11-350D-4DD7-8573-B62B2D4224A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E57</xm:sqref>
        </x14:conditionalFormatting>
        <x14:conditionalFormatting xmlns:xm="http://schemas.microsoft.com/office/excel/2006/main">
          <x14:cfRule type="iconSet" priority="98" id="{427DA91F-346D-4736-B313-7E0E05E2D01B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E65:E66</xm:sqref>
        </x14:conditionalFormatting>
        <x14:conditionalFormatting xmlns:xm="http://schemas.microsoft.com/office/excel/2006/main">
          <x14:cfRule type="iconSet" priority="92" id="{520435C2-8E08-4B48-ADF6-D9DB6A3DAC74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E68:E69</xm:sqref>
        </x14:conditionalFormatting>
        <x14:conditionalFormatting xmlns:xm="http://schemas.microsoft.com/office/excel/2006/main">
          <x14:cfRule type="iconSet" priority="86" id="{166C7FAB-9B66-4591-950C-739EC721D70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E71:E77</xm:sqref>
        </x14:conditionalFormatting>
        <x14:conditionalFormatting xmlns:xm="http://schemas.microsoft.com/office/excel/2006/main">
          <x14:cfRule type="iconSet" priority="80" id="{33F2F587-D89E-4358-A738-83DCE0E7EC59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E79:E83</xm:sqref>
        </x14:conditionalFormatting>
        <x14:conditionalFormatting xmlns:xm="http://schemas.microsoft.com/office/excel/2006/main">
          <x14:cfRule type="iconSet" priority="74" id="{7FCFBF68-3997-443C-8190-526D8F7BF37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E85:E86</xm:sqref>
        </x14:conditionalFormatting>
        <x14:conditionalFormatting xmlns:xm="http://schemas.microsoft.com/office/excel/2006/main">
          <x14:cfRule type="iconSet" priority="68" id="{75AAE80F-B6B9-4699-9C59-936168488E44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E98:E99</xm:sqref>
        </x14:conditionalFormatting>
        <x14:conditionalFormatting xmlns:xm="http://schemas.microsoft.com/office/excel/2006/main">
          <x14:cfRule type="iconSet" priority="62" id="{2D50EB9F-4D17-4959-8FC0-6CF11B5BF76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583FF967-E7EC-4633-8EC6-4DE0535324B5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F7:K7</xm:sqref>
        </x14:conditionalFormatting>
        <x14:conditionalFormatting xmlns:xm="http://schemas.microsoft.com/office/excel/2006/main">
          <x14:cfRule type="iconSet" priority="56" id="{FC972E5C-0E47-4BA6-A38B-C294D4BC47C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E9:E13</xm:sqref>
        </x14:conditionalFormatting>
        <x14:conditionalFormatting xmlns:xm="http://schemas.microsoft.com/office/excel/2006/main">
          <x14:cfRule type="iconSet" priority="53" id="{04D55124-0469-4611-9C60-30A194776D25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F9:K13</xm:sqref>
        </x14:conditionalFormatting>
        <x14:conditionalFormatting xmlns:xm="http://schemas.microsoft.com/office/excel/2006/main">
          <x14:cfRule type="iconSet" priority="50" id="{AAA06429-E698-42D0-A8C8-BCB0B4164B2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E15:E16</xm:sqref>
        </x14:conditionalFormatting>
        <x14:conditionalFormatting xmlns:xm="http://schemas.microsoft.com/office/excel/2006/main">
          <x14:cfRule type="iconSet" priority="49" id="{C52FDDB0-7FDB-4858-8BA6-A8709D6DF5F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F15:K16</xm:sqref>
        </x14:conditionalFormatting>
        <x14:conditionalFormatting xmlns:xm="http://schemas.microsoft.com/office/excel/2006/main">
          <x14:cfRule type="iconSet" priority="48" id="{F501221E-E4D1-45D5-9961-E5319391D30C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E18:E19</xm:sqref>
        </x14:conditionalFormatting>
        <x14:conditionalFormatting xmlns:xm="http://schemas.microsoft.com/office/excel/2006/main">
          <x14:cfRule type="iconSet" priority="45" id="{0732E3F6-8282-4F42-9AC3-01817221DD8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F18:K19</xm:sqref>
        </x14:conditionalFormatting>
        <x14:conditionalFormatting xmlns:xm="http://schemas.microsoft.com/office/excel/2006/main">
          <x14:cfRule type="iconSet" priority="42" id="{A2571DA1-53BD-489F-AED4-96560FE709AA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E21:E27</xm:sqref>
        </x14:conditionalFormatting>
        <x14:conditionalFormatting xmlns:xm="http://schemas.microsoft.com/office/excel/2006/main">
          <x14:cfRule type="iconSet" priority="39" id="{FC6FA4A9-1063-4248-AF90-F90AED07C30B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F21:K27</xm:sqref>
        </x14:conditionalFormatting>
        <x14:conditionalFormatting xmlns:xm="http://schemas.microsoft.com/office/excel/2006/main">
          <x14:cfRule type="iconSet" priority="36" id="{DEC03AEB-7BC7-4274-8448-B78BA8A20EF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E29:E33</xm:sqref>
        </x14:conditionalFormatting>
        <x14:conditionalFormatting xmlns:xm="http://schemas.microsoft.com/office/excel/2006/main">
          <x14:cfRule type="iconSet" priority="33" id="{D444E9C6-1B48-4849-AF74-37DA43273146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F29:K33</xm:sqref>
        </x14:conditionalFormatting>
        <x14:conditionalFormatting xmlns:xm="http://schemas.microsoft.com/office/excel/2006/main">
          <x14:cfRule type="iconSet" priority="30" id="{4DE25232-A148-482F-8761-FC8254BEE81A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E35:E36</xm:sqref>
        </x14:conditionalFormatting>
        <x14:conditionalFormatting xmlns:xm="http://schemas.microsoft.com/office/excel/2006/main">
          <x14:cfRule type="iconSet" priority="27" id="{0F917332-552F-4BBC-AAE2-38354723DBE4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F35:K36</xm:sqref>
        </x14:conditionalFormatting>
        <x14:conditionalFormatting xmlns:xm="http://schemas.microsoft.com/office/excel/2006/main">
          <x14:cfRule type="iconSet" priority="24" id="{74D31A6F-0538-4ED0-BBD0-883E2F7D048B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E48:E50</xm:sqref>
        </x14:conditionalFormatting>
        <x14:conditionalFormatting xmlns:xm="http://schemas.microsoft.com/office/excel/2006/main">
          <x14:cfRule type="iconSet" priority="15" id="{8017AA9F-0BAC-466E-A30E-692BD5FC938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F43:K43</xm:sqref>
        </x14:conditionalFormatting>
        <x14:conditionalFormatting xmlns:xm="http://schemas.microsoft.com/office/excel/2006/main">
          <x14:cfRule type="iconSet" priority="117" id="{F5D7B332-C533-43D4-8539-3429B86AA59F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F63:K63</xm:sqref>
        </x14:conditionalFormatting>
        <x14:conditionalFormatting xmlns:xm="http://schemas.microsoft.com/office/excel/2006/main">
          <x14:cfRule type="iconSet" priority="118" id="{A4FBE07F-DA12-4A5A-A63D-CEAF47807B6C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F59:K62</xm:sqref>
        </x14:conditionalFormatting>
        <x14:conditionalFormatting xmlns:xm="http://schemas.microsoft.com/office/excel/2006/main">
          <x14:cfRule type="iconSet" priority="119" id="{DD9F6173-253F-4CEB-914D-713D0312181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F57:K57</xm:sqref>
        </x14:conditionalFormatting>
        <x14:conditionalFormatting xmlns:xm="http://schemas.microsoft.com/office/excel/2006/main">
          <x14:cfRule type="iconSet" priority="120" id="{49E415C0-3752-4C4D-9E4F-E49FC5E95176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F65:K66</xm:sqref>
        </x14:conditionalFormatting>
        <x14:conditionalFormatting xmlns:xm="http://schemas.microsoft.com/office/excel/2006/main">
          <x14:cfRule type="iconSet" priority="121" id="{1E9A2D5F-F266-4190-9C69-6144F347AD2F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F68:K69</xm:sqref>
        </x14:conditionalFormatting>
        <x14:conditionalFormatting xmlns:xm="http://schemas.microsoft.com/office/excel/2006/main">
          <x14:cfRule type="iconSet" priority="122" id="{25D07D1A-649C-4386-A1D7-CAD485B96EC1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F71:K77</xm:sqref>
        </x14:conditionalFormatting>
        <x14:conditionalFormatting xmlns:xm="http://schemas.microsoft.com/office/excel/2006/main">
          <x14:cfRule type="iconSet" priority="123" id="{6D64F0C6-0A00-4554-936B-93546F14DA8B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F79:K83</xm:sqref>
        </x14:conditionalFormatting>
        <x14:conditionalFormatting xmlns:xm="http://schemas.microsoft.com/office/excel/2006/main">
          <x14:cfRule type="iconSet" priority="124" id="{CD80D02A-70C9-40E5-B0FE-CEC5B668CAA1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F85:K86</xm:sqref>
        </x14:conditionalFormatting>
        <x14:conditionalFormatting xmlns:xm="http://schemas.microsoft.com/office/excel/2006/main">
          <x14:cfRule type="iconSet" priority="125" id="{555892A2-AED2-4A4F-9B25-3552A8254F0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F98:K99</xm:sqref>
        </x14:conditionalFormatting>
        <x14:conditionalFormatting xmlns:xm="http://schemas.microsoft.com/office/excel/2006/main">
          <x14:cfRule type="iconSet" priority="126" id="{B1C36C3B-30D5-451C-99A0-401342EAF31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F48:K50</xm:sqref>
        </x14:conditionalFormatting>
        <x14:conditionalFormatting xmlns:xm="http://schemas.microsoft.com/office/excel/2006/main">
          <x14:cfRule type="iconSet" priority="127" id="{215FBC46-DBF3-4207-A934-04E77BF66738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E43:E46 F44:K46</xm:sqref>
        </x14:conditionalFormatting>
        <x14:conditionalFormatting xmlns:xm="http://schemas.microsoft.com/office/excel/2006/main">
          <x14:cfRule type="iconSet" priority="129" id="{38FBC879-5734-4BB9-9450-DD3408589B18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E93:K96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27"/>
  <sheetViews>
    <sheetView showGridLines="0" workbookViewId="0">
      <selection activeCell="I32" sqref="I32"/>
    </sheetView>
  </sheetViews>
  <sheetFormatPr defaultRowHeight="17.25" x14ac:dyDescent="0.3"/>
  <cols>
    <col min="1" max="13" width="9.7109375" style="122" customWidth="1"/>
    <col min="14" max="15" width="9.140625" style="122"/>
    <col min="16" max="16" width="9.28515625" style="122" bestFit="1" customWidth="1"/>
    <col min="17" max="17" width="13.7109375" style="122" customWidth="1"/>
    <col min="18" max="18" width="19.7109375" style="122" customWidth="1"/>
    <col min="19" max="19" width="16.42578125" style="122" bestFit="1" customWidth="1"/>
    <col min="20" max="20" width="19.7109375" style="122" customWidth="1"/>
    <col min="21" max="21" width="16.42578125" style="122" bestFit="1" customWidth="1"/>
    <col min="22" max="256" width="9.140625" style="122"/>
    <col min="257" max="269" width="9.7109375" style="122" customWidth="1"/>
    <col min="270" max="512" width="9.140625" style="122"/>
    <col min="513" max="525" width="9.7109375" style="122" customWidth="1"/>
    <col min="526" max="768" width="9.140625" style="122"/>
    <col min="769" max="781" width="9.7109375" style="122" customWidth="1"/>
    <col min="782" max="1024" width="9.140625" style="122"/>
    <col min="1025" max="1037" width="9.7109375" style="122" customWidth="1"/>
    <col min="1038" max="1280" width="9.140625" style="122"/>
    <col min="1281" max="1293" width="9.7109375" style="122" customWidth="1"/>
    <col min="1294" max="1536" width="9.140625" style="122"/>
    <col min="1537" max="1549" width="9.7109375" style="122" customWidth="1"/>
    <col min="1550" max="1792" width="9.140625" style="122"/>
    <col min="1793" max="1805" width="9.7109375" style="122" customWidth="1"/>
    <col min="1806" max="2048" width="9.140625" style="122"/>
    <col min="2049" max="2061" width="9.7109375" style="122" customWidth="1"/>
    <col min="2062" max="2304" width="9.140625" style="122"/>
    <col min="2305" max="2317" width="9.7109375" style="122" customWidth="1"/>
    <col min="2318" max="2560" width="9.140625" style="122"/>
    <col min="2561" max="2573" width="9.7109375" style="122" customWidth="1"/>
    <col min="2574" max="2816" width="9.140625" style="122"/>
    <col min="2817" max="2829" width="9.7109375" style="122" customWidth="1"/>
    <col min="2830" max="3072" width="9.140625" style="122"/>
    <col min="3073" max="3085" width="9.7109375" style="122" customWidth="1"/>
    <col min="3086" max="3328" width="9.140625" style="122"/>
    <col min="3329" max="3341" width="9.7109375" style="122" customWidth="1"/>
    <col min="3342" max="3584" width="9.140625" style="122"/>
    <col min="3585" max="3597" width="9.7109375" style="122" customWidth="1"/>
    <col min="3598" max="3840" width="9.140625" style="122"/>
    <col min="3841" max="3853" width="9.7109375" style="122" customWidth="1"/>
    <col min="3854" max="4096" width="9.140625" style="122"/>
    <col min="4097" max="4109" width="9.7109375" style="122" customWidth="1"/>
    <col min="4110" max="4352" width="9.140625" style="122"/>
    <col min="4353" max="4365" width="9.7109375" style="122" customWidth="1"/>
    <col min="4366" max="4608" width="9.140625" style="122"/>
    <col min="4609" max="4621" width="9.7109375" style="122" customWidth="1"/>
    <col min="4622" max="4864" width="9.140625" style="122"/>
    <col min="4865" max="4877" width="9.7109375" style="122" customWidth="1"/>
    <col min="4878" max="5120" width="9.140625" style="122"/>
    <col min="5121" max="5133" width="9.7109375" style="122" customWidth="1"/>
    <col min="5134" max="5376" width="9.140625" style="122"/>
    <col min="5377" max="5389" width="9.7109375" style="122" customWidth="1"/>
    <col min="5390" max="5632" width="9.140625" style="122"/>
    <col min="5633" max="5645" width="9.7109375" style="122" customWidth="1"/>
    <col min="5646" max="5888" width="9.140625" style="122"/>
    <col min="5889" max="5901" width="9.7109375" style="122" customWidth="1"/>
    <col min="5902" max="6144" width="9.140625" style="122"/>
    <col min="6145" max="6157" width="9.7109375" style="122" customWidth="1"/>
    <col min="6158" max="6400" width="9.140625" style="122"/>
    <col min="6401" max="6413" width="9.7109375" style="122" customWidth="1"/>
    <col min="6414" max="6656" width="9.140625" style="122"/>
    <col min="6657" max="6669" width="9.7109375" style="122" customWidth="1"/>
    <col min="6670" max="6912" width="9.140625" style="122"/>
    <col min="6913" max="6925" width="9.7109375" style="122" customWidth="1"/>
    <col min="6926" max="7168" width="9.140625" style="122"/>
    <col min="7169" max="7181" width="9.7109375" style="122" customWidth="1"/>
    <col min="7182" max="7424" width="9.140625" style="122"/>
    <col min="7425" max="7437" width="9.7109375" style="122" customWidth="1"/>
    <col min="7438" max="7680" width="9.140625" style="122"/>
    <col min="7681" max="7693" width="9.7109375" style="122" customWidth="1"/>
    <col min="7694" max="7936" width="9.140625" style="122"/>
    <col min="7937" max="7949" width="9.7109375" style="122" customWidth="1"/>
    <col min="7950" max="8192" width="9.140625" style="122"/>
    <col min="8193" max="8205" width="9.7109375" style="122" customWidth="1"/>
    <col min="8206" max="8448" width="9.140625" style="122"/>
    <col min="8449" max="8461" width="9.7109375" style="122" customWidth="1"/>
    <col min="8462" max="8704" width="9.140625" style="122"/>
    <col min="8705" max="8717" width="9.7109375" style="122" customWidth="1"/>
    <col min="8718" max="8960" width="9.140625" style="122"/>
    <col min="8961" max="8973" width="9.7109375" style="122" customWidth="1"/>
    <col min="8974" max="9216" width="9.140625" style="122"/>
    <col min="9217" max="9229" width="9.7109375" style="122" customWidth="1"/>
    <col min="9230" max="9472" width="9.140625" style="122"/>
    <col min="9473" max="9485" width="9.7109375" style="122" customWidth="1"/>
    <col min="9486" max="9728" width="9.140625" style="122"/>
    <col min="9729" max="9741" width="9.7109375" style="122" customWidth="1"/>
    <col min="9742" max="9984" width="9.140625" style="122"/>
    <col min="9985" max="9997" width="9.7109375" style="122" customWidth="1"/>
    <col min="9998" max="10240" width="9.140625" style="122"/>
    <col min="10241" max="10253" width="9.7109375" style="122" customWidth="1"/>
    <col min="10254" max="10496" width="9.140625" style="122"/>
    <col min="10497" max="10509" width="9.7109375" style="122" customWidth="1"/>
    <col min="10510" max="10752" width="9.140625" style="122"/>
    <col min="10753" max="10765" width="9.7109375" style="122" customWidth="1"/>
    <col min="10766" max="11008" width="9.140625" style="122"/>
    <col min="11009" max="11021" width="9.7109375" style="122" customWidth="1"/>
    <col min="11022" max="11264" width="9.140625" style="122"/>
    <col min="11265" max="11277" width="9.7109375" style="122" customWidth="1"/>
    <col min="11278" max="11520" width="9.140625" style="122"/>
    <col min="11521" max="11533" width="9.7109375" style="122" customWidth="1"/>
    <col min="11534" max="11776" width="9.140625" style="122"/>
    <col min="11777" max="11789" width="9.7109375" style="122" customWidth="1"/>
    <col min="11790" max="12032" width="9.140625" style="122"/>
    <col min="12033" max="12045" width="9.7109375" style="122" customWidth="1"/>
    <col min="12046" max="12288" width="9.140625" style="122"/>
    <col min="12289" max="12301" width="9.7109375" style="122" customWidth="1"/>
    <col min="12302" max="12544" width="9.140625" style="122"/>
    <col min="12545" max="12557" width="9.7109375" style="122" customWidth="1"/>
    <col min="12558" max="12800" width="9.140625" style="122"/>
    <col min="12801" max="12813" width="9.7109375" style="122" customWidth="1"/>
    <col min="12814" max="13056" width="9.140625" style="122"/>
    <col min="13057" max="13069" width="9.7109375" style="122" customWidth="1"/>
    <col min="13070" max="13312" width="9.140625" style="122"/>
    <col min="13313" max="13325" width="9.7109375" style="122" customWidth="1"/>
    <col min="13326" max="13568" width="9.140625" style="122"/>
    <col min="13569" max="13581" width="9.7109375" style="122" customWidth="1"/>
    <col min="13582" max="13824" width="9.140625" style="122"/>
    <col min="13825" max="13837" width="9.7109375" style="122" customWidth="1"/>
    <col min="13838" max="14080" width="9.140625" style="122"/>
    <col min="14081" max="14093" width="9.7109375" style="122" customWidth="1"/>
    <col min="14094" max="14336" width="9.140625" style="122"/>
    <col min="14337" max="14349" width="9.7109375" style="122" customWidth="1"/>
    <col min="14350" max="14592" width="9.140625" style="122"/>
    <col min="14593" max="14605" width="9.7109375" style="122" customWidth="1"/>
    <col min="14606" max="14848" width="9.140625" style="122"/>
    <col min="14849" max="14861" width="9.7109375" style="122" customWidth="1"/>
    <col min="14862" max="15104" width="9.140625" style="122"/>
    <col min="15105" max="15117" width="9.7109375" style="122" customWidth="1"/>
    <col min="15118" max="15360" width="9.140625" style="122"/>
    <col min="15361" max="15373" width="9.7109375" style="122" customWidth="1"/>
    <col min="15374" max="15616" width="9.140625" style="122"/>
    <col min="15617" max="15629" width="9.7109375" style="122" customWidth="1"/>
    <col min="15630" max="15872" width="9.140625" style="122"/>
    <col min="15873" max="15885" width="9.7109375" style="122" customWidth="1"/>
    <col min="15886" max="16128" width="9.140625" style="122"/>
    <col min="16129" max="16141" width="9.7109375" style="122" customWidth="1"/>
    <col min="16142" max="16384" width="9.140625" style="122"/>
  </cols>
  <sheetData>
    <row r="1" spans="1:21" x14ac:dyDescent="0.3">
      <c r="A1" s="202" t="s">
        <v>139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21" x14ac:dyDescent="0.3">
      <c r="A2" s="127" t="s">
        <v>140</v>
      </c>
    </row>
    <row r="3" spans="1:21" x14ac:dyDescent="0.3">
      <c r="A3" s="151" t="s">
        <v>87</v>
      </c>
      <c r="B3" s="151" t="s">
        <v>141</v>
      </c>
      <c r="C3" s="151" t="s">
        <v>142</v>
      </c>
      <c r="D3" s="151" t="s">
        <v>143</v>
      </c>
      <c r="E3" s="151" t="s">
        <v>144</v>
      </c>
      <c r="F3" s="151" t="s">
        <v>145</v>
      </c>
      <c r="G3" s="151" t="s">
        <v>146</v>
      </c>
      <c r="H3" s="151" t="s">
        <v>147</v>
      </c>
      <c r="I3" s="151" t="s">
        <v>148</v>
      </c>
      <c r="J3" s="151" t="s">
        <v>149</v>
      </c>
      <c r="K3" s="151" t="s">
        <v>150</v>
      </c>
      <c r="L3" s="151" t="s">
        <v>151</v>
      </c>
      <c r="M3" s="151" t="s">
        <v>152</v>
      </c>
      <c r="P3" s="203" t="s">
        <v>87</v>
      </c>
      <c r="Q3" s="153" t="s">
        <v>213</v>
      </c>
      <c r="R3" s="98" t="s">
        <v>0</v>
      </c>
      <c r="S3" s="93" t="s">
        <v>215</v>
      </c>
      <c r="T3" s="153" t="s">
        <v>214</v>
      </c>
      <c r="U3" s="93" t="s">
        <v>215</v>
      </c>
    </row>
    <row r="4" spans="1:21" x14ac:dyDescent="0.3">
      <c r="A4" s="152" t="s">
        <v>153</v>
      </c>
      <c r="B4" s="124">
        <v>-1.0512045352255674E-2</v>
      </c>
      <c r="C4" s="123">
        <v>7.1533739155244715E-3</v>
      </c>
      <c r="D4" s="123">
        <v>1.3741509064238164E-2</v>
      </c>
      <c r="E4" s="124">
        <v>-3.0471904283549438E-4</v>
      </c>
      <c r="F4" s="124">
        <v>-4.8875064962878743E-4</v>
      </c>
      <c r="G4" s="123">
        <v>2.2842212770431847E-2</v>
      </c>
      <c r="H4" s="123">
        <v>1.9047314132605122E-3</v>
      </c>
      <c r="I4" s="124">
        <v>-4.6049918655560263E-4</v>
      </c>
      <c r="J4" s="123">
        <v>1.5832262931838613E-2</v>
      </c>
      <c r="K4" s="123">
        <v>3.2519769970378513E-3</v>
      </c>
      <c r="L4" s="123">
        <v>6.4721060991118958E-3</v>
      </c>
      <c r="M4" s="123">
        <v>5.7316311083143029E-3</v>
      </c>
      <c r="P4" s="203"/>
      <c r="Q4" s="154" t="s">
        <v>87</v>
      </c>
      <c r="R4" s="99" t="s">
        <v>90</v>
      </c>
      <c r="S4" s="94" t="s">
        <v>89</v>
      </c>
      <c r="T4" s="154" t="s">
        <v>68</v>
      </c>
      <c r="U4" s="94" t="s">
        <v>89</v>
      </c>
    </row>
    <row r="5" spans="1:21" hidden="1" x14ac:dyDescent="0.3">
      <c r="A5" s="152" t="s">
        <v>154</v>
      </c>
      <c r="B5" s="124">
        <v>-9.1395083799267855E-3</v>
      </c>
      <c r="C5" s="123">
        <v>3.7924162985109289E-3</v>
      </c>
      <c r="D5" s="123">
        <v>8.7709235441173344E-3</v>
      </c>
      <c r="E5" s="123">
        <v>3.0760605133861611E-3</v>
      </c>
      <c r="F5" s="123">
        <v>3.188389937459271E-3</v>
      </c>
      <c r="G5" s="123">
        <v>1.0369866953804001E-2</v>
      </c>
      <c r="H5" s="124">
        <v>-8.2674490965567904E-4</v>
      </c>
      <c r="I5" s="123">
        <v>3.0760003438188434E-3</v>
      </c>
      <c r="J5" s="123">
        <v>1.5809747245025915E-2</v>
      </c>
      <c r="K5" s="123">
        <v>1.3755039509393281E-2</v>
      </c>
      <c r="L5" s="123">
        <v>4.3022905231872022E-3</v>
      </c>
      <c r="M5" s="123">
        <v>5.885537307535894E-3</v>
      </c>
      <c r="P5" s="90">
        <f>'1. Rekening'!A8</f>
        <v>41639</v>
      </c>
      <c r="Q5" s="133"/>
      <c r="R5" s="71">
        <f>INDEX('2. Nominal'!$B:$B,MATCH(MAP!P5,'1. Rekening'!$A:$A,0))</f>
        <v>3706609.3541345028</v>
      </c>
      <c r="S5" s="95"/>
      <c r="T5" s="71">
        <f>INDEX('1. Rekening'!$B:$B,MATCH(MAP!P5,'1. Rekening'!$A:$A,0))</f>
        <v>147626510</v>
      </c>
      <c r="U5" s="95"/>
    </row>
    <row r="6" spans="1:21" x14ac:dyDescent="0.3">
      <c r="A6" s="152" t="s">
        <v>155</v>
      </c>
      <c r="B6" s="124">
        <v>-6.1546495522228628E-4</v>
      </c>
      <c r="C6" s="123">
        <v>5.2379578350439217E-3</v>
      </c>
      <c r="D6" s="123">
        <v>1.684432055917991E-2</v>
      </c>
      <c r="E6" s="123">
        <v>1.5944050235791383E-3</v>
      </c>
      <c r="F6" s="123">
        <v>1.8174194055738967E-2</v>
      </c>
      <c r="G6" s="123">
        <v>5.1308507687109813E-3</v>
      </c>
      <c r="H6" s="124">
        <v>-1.5156029711541959E-3</v>
      </c>
      <c r="I6" s="123">
        <v>3.7093322060153355E-3</v>
      </c>
      <c r="J6" s="123">
        <v>1.6119911641186261E-2</v>
      </c>
      <c r="K6" s="123">
        <v>6.0714488250769253E-3</v>
      </c>
      <c r="L6" s="123">
        <v>4.3459569263694185E-3</v>
      </c>
      <c r="M6" s="123">
        <v>1.5830734401400363E-2</v>
      </c>
      <c r="P6" s="90">
        <f>EOMONTH(P5,12)</f>
        <v>42004</v>
      </c>
      <c r="Q6" s="134">
        <v>2014</v>
      </c>
      <c r="R6" s="71">
        <f>INDEX('2. Nominal'!$B:$B,MATCH(MAP!P6,'1. Rekening'!$A:$A,0))</f>
        <v>4168558.3077707123</v>
      </c>
      <c r="S6" s="96">
        <f t="shared" ref="S6:S11" si="0">(R6/R5)-1</f>
        <v>0.12462844327550537</v>
      </c>
      <c r="T6" s="71">
        <f>INDEX('1. Rekening'!$B:$B,MATCH(MAP!P6,'1. Rekening'!$A:$A,0))</f>
        <v>160881757</v>
      </c>
      <c r="U6" s="96">
        <f t="shared" ref="U6:U11" si="1">(T6/T5)-1</f>
        <v>8.9789069727381543E-2</v>
      </c>
    </row>
    <row r="7" spans="1:21" x14ac:dyDescent="0.3">
      <c r="A7" s="152" t="s">
        <v>156</v>
      </c>
      <c r="B7" s="124">
        <v>-1.0994325891480246E-3</v>
      </c>
      <c r="C7" s="123">
        <v>9.8231171099343872E-3</v>
      </c>
      <c r="D7" s="123">
        <v>8.454264829642311E-3</v>
      </c>
      <c r="E7" s="123">
        <v>2.5359115664290595E-3</v>
      </c>
      <c r="F7" s="123">
        <v>5.919961879435603E-3</v>
      </c>
      <c r="G7" s="123">
        <v>1.2345873713333717E-2</v>
      </c>
      <c r="H7" s="123">
        <v>3.9034483423458837E-3</v>
      </c>
      <c r="I7" s="123">
        <v>3.5584100383312684E-3</v>
      </c>
      <c r="J7" s="124">
        <v>-1.1814359659549508E-3</v>
      </c>
      <c r="K7" s="123">
        <v>1.1457907864888634E-2</v>
      </c>
      <c r="L7" s="123">
        <v>1.6987292099042449E-2</v>
      </c>
      <c r="M7" s="123">
        <v>1.8916751861792598E-2</v>
      </c>
      <c r="P7" s="90">
        <f>EOMONTH(P6,12)</f>
        <v>42369</v>
      </c>
      <c r="Q7" s="134">
        <v>2015</v>
      </c>
      <c r="R7" s="71">
        <f>INDEX('2. Nominal'!$B:$B,MATCH(MAP!P7,'1. Rekening'!$A:$A,0))</f>
        <v>4473771.9299721187</v>
      </c>
      <c r="S7" s="96">
        <f t="shared" si="0"/>
        <v>7.3218028792460421E-2</v>
      </c>
      <c r="T7" s="71">
        <f>INDEX('1. Rekening'!$B:$B,MATCH(MAP!P7,'1. Rekening'!$A:$A,0))</f>
        <v>175994476</v>
      </c>
      <c r="U7" s="96">
        <f t="shared" si="1"/>
        <v>9.3936809752767747E-2</v>
      </c>
    </row>
    <row r="8" spans="1:21" x14ac:dyDescent="0.3">
      <c r="A8" s="152" t="s">
        <v>157</v>
      </c>
      <c r="B8" s="123">
        <v>6.7844530678580096E-5</v>
      </c>
      <c r="C8" s="123">
        <v>1.2867133387045312E-2</v>
      </c>
      <c r="D8" s="123">
        <v>1.3400017529319274E-2</v>
      </c>
      <c r="E8" s="123">
        <v>6.2223086102153437E-3</v>
      </c>
      <c r="F8" s="123">
        <v>5.1737801560252476E-3</v>
      </c>
      <c r="G8" s="123">
        <v>1.9344256283510695E-2</v>
      </c>
      <c r="H8" s="123">
        <v>8.2361521979882181E-4</v>
      </c>
      <c r="I8" s="123">
        <v>8.0561902777525375E-3</v>
      </c>
      <c r="J8" s="123">
        <v>2.1581515684834983E-2</v>
      </c>
      <c r="K8" s="124">
        <v>-2.0247072817137713E-2</v>
      </c>
      <c r="L8" s="124">
        <v>-5.9860551407924152E-4</v>
      </c>
      <c r="M8" s="123">
        <v>4.8409008357650149E-3</v>
      </c>
      <c r="P8" s="90">
        <f>EOMONTH(P7,12)</f>
        <v>42735</v>
      </c>
      <c r="Q8" s="134">
        <v>2016</v>
      </c>
      <c r="R8" s="71">
        <f>INDEX('2. Nominal'!$B:$B,MATCH(MAP!P8,'1. Rekening'!$A:$A,0))</f>
        <v>4900192.5598310577</v>
      </c>
      <c r="S8" s="96">
        <f t="shared" si="0"/>
        <v>9.5315683618587332E-2</v>
      </c>
      <c r="T8" s="71">
        <f>INDEX('1. Rekening'!$B:$B,MATCH(MAP!P8,'1. Rekening'!$A:$A,0))</f>
        <v>199301222</v>
      </c>
      <c r="U8" s="96">
        <f t="shared" si="1"/>
        <v>0.13242884964184909</v>
      </c>
    </row>
    <row r="9" spans="1:21" x14ac:dyDescent="0.3">
      <c r="A9" s="152" t="s">
        <v>158</v>
      </c>
      <c r="B9" s="124">
        <v>-1.867663107861102E-2</v>
      </c>
      <c r="C9" s="123">
        <v>3.9016503684936761E-3</v>
      </c>
      <c r="D9" s="123">
        <v>5.4713631769251585E-3</v>
      </c>
      <c r="E9" s="123">
        <v>2.1343036829472341E-2</v>
      </c>
      <c r="F9" s="123">
        <v>1.9363059043020651E-2</v>
      </c>
      <c r="G9" s="123">
        <v>1.8451733044564125E-2</v>
      </c>
      <c r="H9" s="124">
        <v>-1.5639626692222193E-2</v>
      </c>
      <c r="I9" s="123">
        <v>2.1311694303236497E-2</v>
      </c>
      <c r="J9" s="123">
        <v>3.9109377029202162E-2</v>
      </c>
      <c r="K9" s="123">
        <v>5.092059525412156E-3</v>
      </c>
      <c r="L9" s="123">
        <v>9.7410466527788429E-3</v>
      </c>
      <c r="M9" s="123">
        <v>9.963151916889134E-3</v>
      </c>
      <c r="P9" s="90">
        <f>EOMONTH(P8,12)</f>
        <v>43100</v>
      </c>
      <c r="Q9" s="134">
        <v>2017</v>
      </c>
      <c r="R9" s="71">
        <f>INDEX('2. Nominal'!$B:$B,MATCH(MAP!P9,'1. Rekening'!$A:$A,0))</f>
        <v>5363316.3145931344</v>
      </c>
      <c r="S9" s="96">
        <f t="shared" si="0"/>
        <v>9.451133789282018E-2</v>
      </c>
      <c r="T9" s="71">
        <f>INDEX('1. Rekening'!$B:$B,MATCH(MAP!P9,'1. Rekening'!$A:$A,0))</f>
        <v>242396164</v>
      </c>
      <c r="U9" s="96">
        <f t="shared" si="1"/>
        <v>0.21623019451431169</v>
      </c>
    </row>
    <row r="10" spans="1:21" x14ac:dyDescent="0.3">
      <c r="P10" s="90">
        <f>EOMONTH(P9,12)</f>
        <v>43465</v>
      </c>
      <c r="Q10" s="134">
        <v>2018</v>
      </c>
      <c r="R10" s="71">
        <f>INDEX('2. Nominal'!$B:$B,MATCH(MAP!P10,'1. Rekening'!$A:$A,0))</f>
        <v>5704429.2398665007</v>
      </c>
      <c r="S10" s="96">
        <f t="shared" si="0"/>
        <v>6.3601120140019729E-2</v>
      </c>
      <c r="T10" s="71">
        <f>INDEX('1. Rekening'!$B:$B,MATCH(MAP!P10,'1. Rekening'!$A:$A,0))</f>
        <v>275764037</v>
      </c>
      <c r="U10" s="96">
        <f t="shared" si="1"/>
        <v>0.13765842020503261</v>
      </c>
    </row>
    <row r="11" spans="1:21" x14ac:dyDescent="0.3">
      <c r="A11" s="127" t="s">
        <v>189</v>
      </c>
      <c r="P11" s="91">
        <f>'1. Rekening'!A80</f>
        <v>43830</v>
      </c>
      <c r="Q11" s="135" t="s">
        <v>91</v>
      </c>
      <c r="R11" s="92">
        <f>INDEX('2. Nominal'!$B:$B,MATCH(MAP!P11,'1. Rekening'!$A:$A,0))</f>
        <v>6077378.7980441116</v>
      </c>
      <c r="S11" s="97">
        <f t="shared" si="0"/>
        <v>6.5378943711174697E-2</v>
      </c>
      <c r="T11" s="92">
        <f>INDEX('1. Rekening'!$B:$B,MATCH(MAP!P11,'1. Rekening'!$A:$A,0))</f>
        <v>301697955</v>
      </c>
      <c r="U11" s="97">
        <f t="shared" si="1"/>
        <v>9.4043872733122091E-2</v>
      </c>
    </row>
    <row r="12" spans="1:21" x14ac:dyDescent="0.3">
      <c r="A12" s="151" t="s">
        <v>87</v>
      </c>
      <c r="B12" s="151" t="s">
        <v>141</v>
      </c>
      <c r="C12" s="151" t="s">
        <v>142</v>
      </c>
      <c r="D12" s="151" t="s">
        <v>143</v>
      </c>
      <c r="E12" s="151" t="s">
        <v>144</v>
      </c>
      <c r="F12" s="151" t="s">
        <v>145</v>
      </c>
      <c r="G12" s="151" t="s">
        <v>146</v>
      </c>
      <c r="H12" s="151" t="s">
        <v>147</v>
      </c>
      <c r="I12" s="151" t="s">
        <v>148</v>
      </c>
      <c r="J12" s="151" t="s">
        <v>149</v>
      </c>
      <c r="K12" s="151" t="s">
        <v>150</v>
      </c>
      <c r="L12" s="151" t="s">
        <v>151</v>
      </c>
      <c r="M12" s="151" t="s">
        <v>152</v>
      </c>
      <c r="P12" s="67"/>
      <c r="Q12" s="161" t="s">
        <v>188</v>
      </c>
      <c r="R12" s="161"/>
      <c r="S12" s="161"/>
      <c r="T12" s="161"/>
      <c r="U12" s="161"/>
    </row>
    <row r="13" spans="1:21" x14ac:dyDescent="0.3">
      <c r="A13" s="152" t="s">
        <v>153</v>
      </c>
      <c r="B13" s="125">
        <v>-2.0972749278375283E-2</v>
      </c>
      <c r="C13" s="125">
        <v>-7.0882342660311135E-3</v>
      </c>
      <c r="D13" s="125">
        <v>-3.1409075614771782E-3</v>
      </c>
      <c r="E13" s="126">
        <v>4.6107490698017294E-3</v>
      </c>
      <c r="F13" s="126">
        <v>7.749397913256173E-2</v>
      </c>
      <c r="G13" s="125">
        <v>-4.1047933775446847E-2</v>
      </c>
      <c r="H13" s="126">
        <v>7.376536911836499E-3</v>
      </c>
      <c r="I13" s="125">
        <v>-8.337380345121605E-3</v>
      </c>
      <c r="J13" s="125">
        <v>-9.1926091887171687E-4</v>
      </c>
      <c r="K13" s="126">
        <v>6.10189087982437E-3</v>
      </c>
      <c r="L13" s="126">
        <v>9.6997131293290687E-3</v>
      </c>
      <c r="M13" s="123">
        <v>3.4294666354165143E-2</v>
      </c>
    </row>
    <row r="14" spans="1:21" x14ac:dyDescent="0.3">
      <c r="A14" s="152" t="s">
        <v>154</v>
      </c>
      <c r="B14" s="125">
        <v>-2.5825685300569147E-2</v>
      </c>
      <c r="C14" s="126">
        <v>5.5916173940228405E-3</v>
      </c>
      <c r="D14" s="125">
        <v>-8.7458371824405046E-4</v>
      </c>
      <c r="E14" s="126">
        <v>8.6225091466759045E-3</v>
      </c>
      <c r="F14" s="126">
        <v>4.0322540328941829E-2</v>
      </c>
      <c r="G14" s="125">
        <v>-1.8854397471103023E-3</v>
      </c>
      <c r="H14" s="126">
        <v>8.4135020804609658E-3</v>
      </c>
      <c r="I14" s="126">
        <v>1.2858576433418948E-3</v>
      </c>
      <c r="J14" s="125">
        <v>-5.129868345126789E-4</v>
      </c>
      <c r="K14" s="126">
        <v>1.7545406677862022E-3</v>
      </c>
      <c r="L14" s="126">
        <v>1.2769931606165004E-2</v>
      </c>
      <c r="M14" s="126">
        <v>3.5842445180695529E-2</v>
      </c>
    </row>
    <row r="15" spans="1:21" x14ac:dyDescent="0.3">
      <c r="A15" s="152" t="s">
        <v>155</v>
      </c>
      <c r="B15" s="125">
        <v>-4.291264417437278E-2</v>
      </c>
      <c r="C15" s="125">
        <v>-2.6172636338687717E-4</v>
      </c>
      <c r="D15" s="126">
        <v>3.5131236768578327E-3</v>
      </c>
      <c r="E15" s="125">
        <v>-2.8136394513108213E-3</v>
      </c>
      <c r="F15" s="126">
        <v>6.4789219089676697E-3</v>
      </c>
      <c r="G15" s="126">
        <v>4.0631413890315493E-2</v>
      </c>
      <c r="H15" s="125">
        <v>-3.3134364574849071E-3</v>
      </c>
      <c r="I15" s="126">
        <v>4.6779837161087133E-3</v>
      </c>
      <c r="J15" s="125">
        <v>-2.8352461139429788E-3</v>
      </c>
      <c r="K15" s="126">
        <v>4.042670817749278E-3</v>
      </c>
      <c r="L15" s="126">
        <v>2.3914961042325371E-2</v>
      </c>
      <c r="M15" s="126">
        <v>3.5970463499120212E-2</v>
      </c>
    </row>
    <row r="16" spans="1:21" x14ac:dyDescent="0.3">
      <c r="A16" s="152" t="s">
        <v>156</v>
      </c>
      <c r="B16" s="125">
        <v>-2.9149794319400971E-2</v>
      </c>
      <c r="C16" s="125">
        <v>-1.4634780977234464E-3</v>
      </c>
      <c r="D16" s="125">
        <v>-5.279349357183688E-3</v>
      </c>
      <c r="E16" s="126">
        <v>1.6078382521029017E-2</v>
      </c>
      <c r="F16" s="125">
        <v>-8.5085915936148442E-3</v>
      </c>
      <c r="G16" s="126">
        <v>7.3380748948132984E-2</v>
      </c>
      <c r="H16" s="125">
        <v>-3.4940444193920034E-2</v>
      </c>
      <c r="I16" s="126">
        <v>6.8368663844118921E-4</v>
      </c>
      <c r="J16" s="126">
        <v>2.1967120889361039E-4</v>
      </c>
      <c r="K16" s="126">
        <v>1.3866920507205381E-3</v>
      </c>
      <c r="L16" s="126">
        <v>2.1256338211467912E-2</v>
      </c>
      <c r="M16" s="126">
        <v>4.9545152560544425E-2</v>
      </c>
    </row>
    <row r="17" spans="1:13" x14ac:dyDescent="0.3">
      <c r="A17" s="152" t="s">
        <v>157</v>
      </c>
      <c r="B17" s="125">
        <v>-2.9867145954985398E-2</v>
      </c>
      <c r="C17" s="126">
        <v>3.4929453584275357E-4</v>
      </c>
      <c r="D17" s="125">
        <v>-1.9578805030101608E-3</v>
      </c>
      <c r="E17" s="126">
        <v>1.8437655848401947E-2</v>
      </c>
      <c r="F17" s="125">
        <v>-9.7400669588450072E-3</v>
      </c>
      <c r="G17" s="126">
        <v>1.0521027561770969E-2</v>
      </c>
      <c r="H17" s="126">
        <v>3.1864401845479104E-2</v>
      </c>
      <c r="I17" s="125">
        <v>-1.4514950376467618E-2</v>
      </c>
      <c r="J17" s="126">
        <v>2.211117041084126E-3</v>
      </c>
      <c r="K17" s="126">
        <v>1.6434950335501547E-2</v>
      </c>
      <c r="L17" s="126">
        <v>8.7986760655880784E-3</v>
      </c>
      <c r="M17" s="126">
        <v>4.8332034350977771E-2</v>
      </c>
    </row>
    <row r="18" spans="1:13" x14ac:dyDescent="0.3">
      <c r="A18" s="152" t="s">
        <v>158</v>
      </c>
      <c r="B18" s="125">
        <v>-1.3681019058580263E-2</v>
      </c>
      <c r="C18" s="126">
        <v>1.0007178656747939E-3</v>
      </c>
      <c r="D18" s="125">
        <v>-8.7412796917269719E-3</v>
      </c>
      <c r="E18" s="126">
        <v>1.4842121553734381E-2</v>
      </c>
      <c r="F18" s="125">
        <v>-8.5058748288059927E-3</v>
      </c>
      <c r="G18" s="125">
        <v>-3.6484458652161389E-3</v>
      </c>
      <c r="H18" s="126">
        <v>6.7344636490168808E-2</v>
      </c>
      <c r="I18" s="125">
        <v>-3.0440631723772878E-2</v>
      </c>
      <c r="J18" s="126">
        <v>3.3507686067197331E-3</v>
      </c>
      <c r="K18" s="126">
        <v>8.3408480351680626E-3</v>
      </c>
      <c r="L18" s="126">
        <v>2.166050858630589E-3</v>
      </c>
      <c r="M18" s="126">
        <v>4.3521570213870674E-2</v>
      </c>
    </row>
    <row r="20" spans="1:13" x14ac:dyDescent="0.3">
      <c r="A20" s="127" t="s">
        <v>190</v>
      </c>
    </row>
    <row r="21" spans="1:13" x14ac:dyDescent="0.3">
      <c r="A21" s="151" t="s">
        <v>87</v>
      </c>
      <c r="B21" s="151" t="s">
        <v>141</v>
      </c>
      <c r="C21" s="151" t="s">
        <v>142</v>
      </c>
      <c r="D21" s="151" t="s">
        <v>143</v>
      </c>
      <c r="E21" s="151" t="s">
        <v>144</v>
      </c>
      <c r="F21" s="151" t="s">
        <v>145</v>
      </c>
      <c r="G21" s="151" t="s">
        <v>146</v>
      </c>
      <c r="H21" s="151" t="s">
        <v>147</v>
      </c>
      <c r="I21" s="151" t="s">
        <v>148</v>
      </c>
      <c r="J21" s="151" t="s">
        <v>149</v>
      </c>
      <c r="K21" s="151" t="s">
        <v>150</v>
      </c>
      <c r="L21" s="151" t="s">
        <v>151</v>
      </c>
      <c r="M21" s="151" t="s">
        <v>152</v>
      </c>
    </row>
    <row r="22" spans="1:13" x14ac:dyDescent="0.3">
      <c r="A22" s="152" t="s">
        <v>153</v>
      </c>
      <c r="B22" s="125">
        <v>-3.4912413782727473E-3</v>
      </c>
      <c r="C22" s="126">
        <v>1.6954772849949316E-2</v>
      </c>
      <c r="D22" s="126">
        <v>2.884857054329306E-2</v>
      </c>
      <c r="E22" s="125">
        <v>-1.0204421517508921E-3</v>
      </c>
      <c r="F22" s="125">
        <v>-3.190055922268948E-2</v>
      </c>
      <c r="G22" s="126">
        <v>4.6089493498623221E-2</v>
      </c>
      <c r="H22" s="125">
        <v>-4.8971638545571771E-3</v>
      </c>
      <c r="I22" s="125">
        <v>-9.8991732071960982E-4</v>
      </c>
      <c r="J22" s="126">
        <v>2.8682675541986676E-2</v>
      </c>
      <c r="K22" s="126">
        <v>2.2331608787190282E-3</v>
      </c>
      <c r="L22" s="126">
        <v>6.332466599042433E-3</v>
      </c>
      <c r="M22" s="125">
        <v>-2.0899856622385471E-2</v>
      </c>
    </row>
    <row r="23" spans="1:13" x14ac:dyDescent="0.3">
      <c r="A23" s="152" t="s">
        <v>154</v>
      </c>
      <c r="B23" s="125">
        <v>-1.7348157055672058E-3</v>
      </c>
      <c r="C23" s="126">
        <v>8.3203715165911536E-3</v>
      </c>
      <c r="D23" s="126">
        <v>2.0727445573276077E-2</v>
      </c>
      <c r="E23" s="126">
        <v>2.750118290848464E-3</v>
      </c>
      <c r="F23" s="125">
        <v>-1.102652459366202E-2</v>
      </c>
      <c r="G23" s="126">
        <v>1.0854857558464312E-2</v>
      </c>
      <c r="H23" s="125">
        <v>-1.3250793744236228E-2</v>
      </c>
      <c r="I23" s="126">
        <v>4.5093766317721362E-3</v>
      </c>
      <c r="J23" s="126">
        <v>3.056195103468462E-2</v>
      </c>
      <c r="K23" s="126">
        <v>2.3538464950857742E-2</v>
      </c>
      <c r="L23" s="126">
        <v>3.4810589859537245E-3</v>
      </c>
      <c r="M23" s="125">
        <v>-2.7346225916115737E-2</v>
      </c>
    </row>
    <row r="24" spans="1:13" x14ac:dyDescent="0.3">
      <c r="A24" s="152" t="s">
        <v>155</v>
      </c>
      <c r="B24" s="126">
        <v>2.5855623916744674E-2</v>
      </c>
      <c r="C24" s="126">
        <v>1.1791515843790628E-2</v>
      </c>
      <c r="D24" s="126">
        <v>3.877856153510361E-2</v>
      </c>
      <c r="E24" s="126">
        <v>1.7568832651636257E-3</v>
      </c>
      <c r="F24" s="126">
        <v>2.972677004325907E-2</v>
      </c>
      <c r="G24" s="125">
        <v>-1.4373594417037347E-2</v>
      </c>
      <c r="H24" s="125">
        <v>-8.2871916645098111E-3</v>
      </c>
      <c r="I24" s="126">
        <v>4.7736329326397717E-3</v>
      </c>
      <c r="J24" s="126">
        <v>2.8976935033156639E-2</v>
      </c>
      <c r="K24" s="126">
        <v>7.5045040047983218E-3</v>
      </c>
      <c r="L24" s="125">
        <v>-2.2661330710724301E-3</v>
      </c>
      <c r="M24" s="125">
        <v>-3.4094942826282076E-3</v>
      </c>
    </row>
    <row r="25" spans="1:13" x14ac:dyDescent="0.3">
      <c r="A25" s="152" t="s">
        <v>156</v>
      </c>
      <c r="B25" s="126">
        <v>2.5450692580889164E-2</v>
      </c>
      <c r="C25" s="126">
        <v>2.4947622779704887E-2</v>
      </c>
      <c r="D25" s="126">
        <v>2.6395568382564905E-2</v>
      </c>
      <c r="E25" s="125">
        <v>-2.4502741986045019E-3</v>
      </c>
      <c r="F25" s="126">
        <v>9.2795090136750195E-3</v>
      </c>
      <c r="G25" s="125">
        <v>-6.5508146445074824E-3</v>
      </c>
      <c r="H25" s="126">
        <v>9.4365924555897991E-3</v>
      </c>
      <c r="I25" s="126">
        <v>1.8103865168088101E-3</v>
      </c>
      <c r="J25" s="126">
        <v>8.1378520194025014E-3</v>
      </c>
      <c r="K25" s="126">
        <v>2.3602703309520523E-2</v>
      </c>
      <c r="L25" s="126">
        <v>1.8612788807044992E-2</v>
      </c>
      <c r="M25" s="125">
        <v>-8.9185341559332321E-3</v>
      </c>
    </row>
    <row r="26" spans="1:13" x14ac:dyDescent="0.3">
      <c r="A26" s="152" t="s">
        <v>157</v>
      </c>
      <c r="B26" s="126">
        <v>2.2656567130293379E-2</v>
      </c>
      <c r="C26" s="126">
        <v>2.8981533087532124E-2</v>
      </c>
      <c r="D26" s="126">
        <v>3.3196842238757365E-2</v>
      </c>
      <c r="E26" s="126">
        <v>5.0143257833602933E-3</v>
      </c>
      <c r="F26" s="126">
        <v>9.5418011718122597E-3</v>
      </c>
      <c r="G26" s="126">
        <v>3.0552902226527102E-2</v>
      </c>
      <c r="H26" s="125">
        <v>-1.7335354707076443E-2</v>
      </c>
      <c r="I26" s="126">
        <v>1.8059270129631037E-2</v>
      </c>
      <c r="J26" s="126">
        <v>3.4344601576698379E-2</v>
      </c>
      <c r="K26" s="125">
        <v>-3.8385029614859609E-2</v>
      </c>
      <c r="L26" s="125">
        <v>-1.2766983025300922E-2</v>
      </c>
      <c r="M26" s="125">
        <v>-4.8564064235666747E-2</v>
      </c>
    </row>
    <row r="27" spans="1:13" x14ac:dyDescent="0.3">
      <c r="A27" s="152" t="s">
        <v>158</v>
      </c>
      <c r="B27" s="125">
        <v>-1.646167375125689E-2</v>
      </c>
      <c r="C27" s="126">
        <v>8.4904570563778727E-3</v>
      </c>
      <c r="D27" s="126">
        <v>2.130626355796823E-2</v>
      </c>
      <c r="E27" s="126">
        <v>3.4349285603125501E-2</v>
      </c>
      <c r="F27" s="126">
        <v>4.0201777386106592E-2</v>
      </c>
      <c r="G27" s="126">
        <v>2.5302779788742669E-2</v>
      </c>
      <c r="H27" s="125">
        <v>-6.4146648641080842E-2</v>
      </c>
      <c r="I27" s="126">
        <v>4.7983022527612648E-2</v>
      </c>
      <c r="J27" s="126">
        <v>7.5012237189499634E-2</v>
      </c>
      <c r="K27" s="126">
        <v>9.6892699480859244E-3</v>
      </c>
      <c r="L27" s="126">
        <v>6.0209446344142454E-3</v>
      </c>
      <c r="M27" s="125">
        <v>-3.4472654234588916E-2</v>
      </c>
    </row>
  </sheetData>
  <mergeCells count="2">
    <mergeCell ref="A1:M1"/>
    <mergeCell ref="P3:P4"/>
  </mergeCells>
  <pageMargins left="0.75" right="0.75" top="1" bottom="1" header="0.5" footer="0.5"/>
  <pageSetup paperSize="9" orientation="portrait" r:id="rId1"/>
  <ignoredErrors>
    <ignoredError sqref="A4:A9 A13:A18 A22:A27" numberStoredAsText="1"/>
    <ignoredError sqref="T6:T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showGridLines="0" workbookViewId="0">
      <selection activeCell="G20" sqref="G20"/>
    </sheetView>
  </sheetViews>
  <sheetFormatPr defaultRowHeight="17.25" x14ac:dyDescent="0.3"/>
  <cols>
    <col min="1" max="1" width="16.7109375" style="117" customWidth="1"/>
    <col min="2" max="2" width="4.5703125" style="117" bestFit="1" customWidth="1"/>
    <col min="3" max="5" width="33.28515625" style="117" customWidth="1"/>
    <col min="6" max="29" width="15" style="117" customWidth="1"/>
    <col min="30" max="256" width="9.140625" style="117"/>
    <col min="257" max="257" width="16.7109375" style="117" customWidth="1"/>
    <col min="258" max="258" width="15" style="117" customWidth="1"/>
    <col min="259" max="259" width="27.42578125" style="117" bestFit="1" customWidth="1"/>
    <col min="260" max="285" width="15" style="117" customWidth="1"/>
    <col min="286" max="512" width="9.140625" style="117"/>
    <col min="513" max="513" width="16.7109375" style="117" customWidth="1"/>
    <col min="514" max="514" width="15" style="117" customWidth="1"/>
    <col min="515" max="515" width="27.42578125" style="117" bestFit="1" customWidth="1"/>
    <col min="516" max="541" width="15" style="117" customWidth="1"/>
    <col min="542" max="768" width="9.140625" style="117"/>
    <col min="769" max="769" width="16.7109375" style="117" customWidth="1"/>
    <col min="770" max="770" width="15" style="117" customWidth="1"/>
    <col min="771" max="771" width="27.42578125" style="117" bestFit="1" customWidth="1"/>
    <col min="772" max="797" width="15" style="117" customWidth="1"/>
    <col min="798" max="1024" width="9.140625" style="117"/>
    <col min="1025" max="1025" width="16.7109375" style="117" customWidth="1"/>
    <col min="1026" max="1026" width="15" style="117" customWidth="1"/>
    <col min="1027" max="1027" width="27.42578125" style="117" bestFit="1" customWidth="1"/>
    <col min="1028" max="1053" width="15" style="117" customWidth="1"/>
    <col min="1054" max="1280" width="9.140625" style="117"/>
    <col min="1281" max="1281" width="16.7109375" style="117" customWidth="1"/>
    <col min="1282" max="1282" width="15" style="117" customWidth="1"/>
    <col min="1283" max="1283" width="27.42578125" style="117" bestFit="1" customWidth="1"/>
    <col min="1284" max="1309" width="15" style="117" customWidth="1"/>
    <col min="1310" max="1536" width="9.140625" style="117"/>
    <col min="1537" max="1537" width="16.7109375" style="117" customWidth="1"/>
    <col min="1538" max="1538" width="15" style="117" customWidth="1"/>
    <col min="1539" max="1539" width="27.42578125" style="117" bestFit="1" customWidth="1"/>
    <col min="1540" max="1565" width="15" style="117" customWidth="1"/>
    <col min="1566" max="1792" width="9.140625" style="117"/>
    <col min="1793" max="1793" width="16.7109375" style="117" customWidth="1"/>
    <col min="1794" max="1794" width="15" style="117" customWidth="1"/>
    <col min="1795" max="1795" width="27.42578125" style="117" bestFit="1" customWidth="1"/>
    <col min="1796" max="1821" width="15" style="117" customWidth="1"/>
    <col min="1822" max="2048" width="9.140625" style="117"/>
    <col min="2049" max="2049" width="16.7109375" style="117" customWidth="1"/>
    <col min="2050" max="2050" width="15" style="117" customWidth="1"/>
    <col min="2051" max="2051" width="27.42578125" style="117" bestFit="1" customWidth="1"/>
    <col min="2052" max="2077" width="15" style="117" customWidth="1"/>
    <col min="2078" max="2304" width="9.140625" style="117"/>
    <col min="2305" max="2305" width="16.7109375" style="117" customWidth="1"/>
    <col min="2306" max="2306" width="15" style="117" customWidth="1"/>
    <col min="2307" max="2307" width="27.42578125" style="117" bestFit="1" customWidth="1"/>
    <col min="2308" max="2333" width="15" style="117" customWidth="1"/>
    <col min="2334" max="2560" width="9.140625" style="117"/>
    <col min="2561" max="2561" width="16.7109375" style="117" customWidth="1"/>
    <col min="2562" max="2562" width="15" style="117" customWidth="1"/>
    <col min="2563" max="2563" width="27.42578125" style="117" bestFit="1" customWidth="1"/>
    <col min="2564" max="2589" width="15" style="117" customWidth="1"/>
    <col min="2590" max="2816" width="9.140625" style="117"/>
    <col min="2817" max="2817" width="16.7109375" style="117" customWidth="1"/>
    <col min="2818" max="2818" width="15" style="117" customWidth="1"/>
    <col min="2819" max="2819" width="27.42578125" style="117" bestFit="1" customWidth="1"/>
    <col min="2820" max="2845" width="15" style="117" customWidth="1"/>
    <col min="2846" max="3072" width="9.140625" style="117"/>
    <col min="3073" max="3073" width="16.7109375" style="117" customWidth="1"/>
    <col min="3074" max="3074" width="15" style="117" customWidth="1"/>
    <col min="3075" max="3075" width="27.42578125" style="117" bestFit="1" customWidth="1"/>
    <col min="3076" max="3101" width="15" style="117" customWidth="1"/>
    <col min="3102" max="3328" width="9.140625" style="117"/>
    <col min="3329" max="3329" width="16.7109375" style="117" customWidth="1"/>
    <col min="3330" max="3330" width="15" style="117" customWidth="1"/>
    <col min="3331" max="3331" width="27.42578125" style="117" bestFit="1" customWidth="1"/>
    <col min="3332" max="3357" width="15" style="117" customWidth="1"/>
    <col min="3358" max="3584" width="9.140625" style="117"/>
    <col min="3585" max="3585" width="16.7109375" style="117" customWidth="1"/>
    <col min="3586" max="3586" width="15" style="117" customWidth="1"/>
    <col min="3587" max="3587" width="27.42578125" style="117" bestFit="1" customWidth="1"/>
    <col min="3588" max="3613" width="15" style="117" customWidth="1"/>
    <col min="3614" max="3840" width="9.140625" style="117"/>
    <col min="3841" max="3841" width="16.7109375" style="117" customWidth="1"/>
    <col min="3842" max="3842" width="15" style="117" customWidth="1"/>
    <col min="3843" max="3843" width="27.42578125" style="117" bestFit="1" customWidth="1"/>
    <col min="3844" max="3869" width="15" style="117" customWidth="1"/>
    <col min="3870" max="4096" width="9.140625" style="117"/>
    <col min="4097" max="4097" width="16.7109375" style="117" customWidth="1"/>
    <col min="4098" max="4098" width="15" style="117" customWidth="1"/>
    <col min="4099" max="4099" width="27.42578125" style="117" bestFit="1" customWidth="1"/>
    <col min="4100" max="4125" width="15" style="117" customWidth="1"/>
    <col min="4126" max="4352" width="9.140625" style="117"/>
    <col min="4353" max="4353" width="16.7109375" style="117" customWidth="1"/>
    <col min="4354" max="4354" width="15" style="117" customWidth="1"/>
    <col min="4355" max="4355" width="27.42578125" style="117" bestFit="1" customWidth="1"/>
    <col min="4356" max="4381" width="15" style="117" customWidth="1"/>
    <col min="4382" max="4608" width="9.140625" style="117"/>
    <col min="4609" max="4609" width="16.7109375" style="117" customWidth="1"/>
    <col min="4610" max="4610" width="15" style="117" customWidth="1"/>
    <col min="4611" max="4611" width="27.42578125" style="117" bestFit="1" customWidth="1"/>
    <col min="4612" max="4637" width="15" style="117" customWidth="1"/>
    <col min="4638" max="4864" width="9.140625" style="117"/>
    <col min="4865" max="4865" width="16.7109375" style="117" customWidth="1"/>
    <col min="4866" max="4866" width="15" style="117" customWidth="1"/>
    <col min="4867" max="4867" width="27.42578125" style="117" bestFit="1" customWidth="1"/>
    <col min="4868" max="4893" width="15" style="117" customWidth="1"/>
    <col min="4894" max="5120" width="9.140625" style="117"/>
    <col min="5121" max="5121" width="16.7109375" style="117" customWidth="1"/>
    <col min="5122" max="5122" width="15" style="117" customWidth="1"/>
    <col min="5123" max="5123" width="27.42578125" style="117" bestFit="1" customWidth="1"/>
    <col min="5124" max="5149" width="15" style="117" customWidth="1"/>
    <col min="5150" max="5376" width="9.140625" style="117"/>
    <col min="5377" max="5377" width="16.7109375" style="117" customWidth="1"/>
    <col min="5378" max="5378" width="15" style="117" customWidth="1"/>
    <col min="5379" max="5379" width="27.42578125" style="117" bestFit="1" customWidth="1"/>
    <col min="5380" max="5405" width="15" style="117" customWidth="1"/>
    <col min="5406" max="5632" width="9.140625" style="117"/>
    <col min="5633" max="5633" width="16.7109375" style="117" customWidth="1"/>
    <col min="5634" max="5634" width="15" style="117" customWidth="1"/>
    <col min="5635" max="5635" width="27.42578125" style="117" bestFit="1" customWidth="1"/>
    <col min="5636" max="5661" width="15" style="117" customWidth="1"/>
    <col min="5662" max="5888" width="9.140625" style="117"/>
    <col min="5889" max="5889" width="16.7109375" style="117" customWidth="1"/>
    <col min="5890" max="5890" width="15" style="117" customWidth="1"/>
    <col min="5891" max="5891" width="27.42578125" style="117" bestFit="1" customWidth="1"/>
    <col min="5892" max="5917" width="15" style="117" customWidth="1"/>
    <col min="5918" max="6144" width="9.140625" style="117"/>
    <col min="6145" max="6145" width="16.7109375" style="117" customWidth="1"/>
    <col min="6146" max="6146" width="15" style="117" customWidth="1"/>
    <col min="6147" max="6147" width="27.42578125" style="117" bestFit="1" customWidth="1"/>
    <col min="6148" max="6173" width="15" style="117" customWidth="1"/>
    <col min="6174" max="6400" width="9.140625" style="117"/>
    <col min="6401" max="6401" width="16.7109375" style="117" customWidth="1"/>
    <col min="6402" max="6402" width="15" style="117" customWidth="1"/>
    <col min="6403" max="6403" width="27.42578125" style="117" bestFit="1" customWidth="1"/>
    <col min="6404" max="6429" width="15" style="117" customWidth="1"/>
    <col min="6430" max="6656" width="9.140625" style="117"/>
    <col min="6657" max="6657" width="16.7109375" style="117" customWidth="1"/>
    <col min="6658" max="6658" width="15" style="117" customWidth="1"/>
    <col min="6659" max="6659" width="27.42578125" style="117" bestFit="1" customWidth="1"/>
    <col min="6660" max="6685" width="15" style="117" customWidth="1"/>
    <col min="6686" max="6912" width="9.140625" style="117"/>
    <col min="6913" max="6913" width="16.7109375" style="117" customWidth="1"/>
    <col min="6914" max="6914" width="15" style="117" customWidth="1"/>
    <col min="6915" max="6915" width="27.42578125" style="117" bestFit="1" customWidth="1"/>
    <col min="6916" max="6941" width="15" style="117" customWidth="1"/>
    <col min="6942" max="7168" width="9.140625" style="117"/>
    <col min="7169" max="7169" width="16.7109375" style="117" customWidth="1"/>
    <col min="7170" max="7170" width="15" style="117" customWidth="1"/>
    <col min="7171" max="7171" width="27.42578125" style="117" bestFit="1" customWidth="1"/>
    <col min="7172" max="7197" width="15" style="117" customWidth="1"/>
    <col min="7198" max="7424" width="9.140625" style="117"/>
    <col min="7425" max="7425" width="16.7109375" style="117" customWidth="1"/>
    <col min="7426" max="7426" width="15" style="117" customWidth="1"/>
    <col min="7427" max="7427" width="27.42578125" style="117" bestFit="1" customWidth="1"/>
    <col min="7428" max="7453" width="15" style="117" customWidth="1"/>
    <col min="7454" max="7680" width="9.140625" style="117"/>
    <col min="7681" max="7681" width="16.7109375" style="117" customWidth="1"/>
    <col min="7682" max="7682" width="15" style="117" customWidth="1"/>
    <col min="7683" max="7683" width="27.42578125" style="117" bestFit="1" customWidth="1"/>
    <col min="7684" max="7709" width="15" style="117" customWidth="1"/>
    <col min="7710" max="7936" width="9.140625" style="117"/>
    <col min="7937" max="7937" width="16.7109375" style="117" customWidth="1"/>
    <col min="7938" max="7938" width="15" style="117" customWidth="1"/>
    <col min="7939" max="7939" width="27.42578125" style="117" bestFit="1" customWidth="1"/>
    <col min="7940" max="7965" width="15" style="117" customWidth="1"/>
    <col min="7966" max="8192" width="9.140625" style="117"/>
    <col min="8193" max="8193" width="16.7109375" style="117" customWidth="1"/>
    <col min="8194" max="8194" width="15" style="117" customWidth="1"/>
    <col min="8195" max="8195" width="27.42578125" style="117" bestFit="1" customWidth="1"/>
    <col min="8196" max="8221" width="15" style="117" customWidth="1"/>
    <col min="8222" max="8448" width="9.140625" style="117"/>
    <col min="8449" max="8449" width="16.7109375" style="117" customWidth="1"/>
    <col min="8450" max="8450" width="15" style="117" customWidth="1"/>
    <col min="8451" max="8451" width="27.42578125" style="117" bestFit="1" customWidth="1"/>
    <col min="8452" max="8477" width="15" style="117" customWidth="1"/>
    <col min="8478" max="8704" width="9.140625" style="117"/>
    <col min="8705" max="8705" width="16.7109375" style="117" customWidth="1"/>
    <col min="8706" max="8706" width="15" style="117" customWidth="1"/>
    <col min="8707" max="8707" width="27.42578125" style="117" bestFit="1" customWidth="1"/>
    <col min="8708" max="8733" width="15" style="117" customWidth="1"/>
    <col min="8734" max="8960" width="9.140625" style="117"/>
    <col min="8961" max="8961" width="16.7109375" style="117" customWidth="1"/>
    <col min="8962" max="8962" width="15" style="117" customWidth="1"/>
    <col min="8963" max="8963" width="27.42578125" style="117" bestFit="1" customWidth="1"/>
    <col min="8964" max="8989" width="15" style="117" customWidth="1"/>
    <col min="8990" max="9216" width="9.140625" style="117"/>
    <col min="9217" max="9217" width="16.7109375" style="117" customWidth="1"/>
    <col min="9218" max="9218" width="15" style="117" customWidth="1"/>
    <col min="9219" max="9219" width="27.42578125" style="117" bestFit="1" customWidth="1"/>
    <col min="9220" max="9245" width="15" style="117" customWidth="1"/>
    <col min="9246" max="9472" width="9.140625" style="117"/>
    <col min="9473" max="9473" width="16.7109375" style="117" customWidth="1"/>
    <col min="9474" max="9474" width="15" style="117" customWidth="1"/>
    <col min="9475" max="9475" width="27.42578125" style="117" bestFit="1" customWidth="1"/>
    <col min="9476" max="9501" width="15" style="117" customWidth="1"/>
    <col min="9502" max="9728" width="9.140625" style="117"/>
    <col min="9729" max="9729" width="16.7109375" style="117" customWidth="1"/>
    <col min="9730" max="9730" width="15" style="117" customWidth="1"/>
    <col min="9731" max="9731" width="27.42578125" style="117" bestFit="1" customWidth="1"/>
    <col min="9732" max="9757" width="15" style="117" customWidth="1"/>
    <col min="9758" max="9984" width="9.140625" style="117"/>
    <col min="9985" max="9985" width="16.7109375" style="117" customWidth="1"/>
    <col min="9986" max="9986" width="15" style="117" customWidth="1"/>
    <col min="9987" max="9987" width="27.42578125" style="117" bestFit="1" customWidth="1"/>
    <col min="9988" max="10013" width="15" style="117" customWidth="1"/>
    <col min="10014" max="10240" width="9.140625" style="117"/>
    <col min="10241" max="10241" width="16.7109375" style="117" customWidth="1"/>
    <col min="10242" max="10242" width="15" style="117" customWidth="1"/>
    <col min="10243" max="10243" width="27.42578125" style="117" bestFit="1" customWidth="1"/>
    <col min="10244" max="10269" width="15" style="117" customWidth="1"/>
    <col min="10270" max="10496" width="9.140625" style="117"/>
    <col min="10497" max="10497" width="16.7109375" style="117" customWidth="1"/>
    <col min="10498" max="10498" width="15" style="117" customWidth="1"/>
    <col min="10499" max="10499" width="27.42578125" style="117" bestFit="1" customWidth="1"/>
    <col min="10500" max="10525" width="15" style="117" customWidth="1"/>
    <col min="10526" max="10752" width="9.140625" style="117"/>
    <col min="10753" max="10753" width="16.7109375" style="117" customWidth="1"/>
    <col min="10754" max="10754" width="15" style="117" customWidth="1"/>
    <col min="10755" max="10755" width="27.42578125" style="117" bestFit="1" customWidth="1"/>
    <col min="10756" max="10781" width="15" style="117" customWidth="1"/>
    <col min="10782" max="11008" width="9.140625" style="117"/>
    <col min="11009" max="11009" width="16.7109375" style="117" customWidth="1"/>
    <col min="11010" max="11010" width="15" style="117" customWidth="1"/>
    <col min="11011" max="11011" width="27.42578125" style="117" bestFit="1" customWidth="1"/>
    <col min="11012" max="11037" width="15" style="117" customWidth="1"/>
    <col min="11038" max="11264" width="9.140625" style="117"/>
    <col min="11265" max="11265" width="16.7109375" style="117" customWidth="1"/>
    <col min="11266" max="11266" width="15" style="117" customWidth="1"/>
    <col min="11267" max="11267" width="27.42578125" style="117" bestFit="1" customWidth="1"/>
    <col min="11268" max="11293" width="15" style="117" customWidth="1"/>
    <col min="11294" max="11520" width="9.140625" style="117"/>
    <col min="11521" max="11521" width="16.7109375" style="117" customWidth="1"/>
    <col min="11522" max="11522" width="15" style="117" customWidth="1"/>
    <col min="11523" max="11523" width="27.42578125" style="117" bestFit="1" customWidth="1"/>
    <col min="11524" max="11549" width="15" style="117" customWidth="1"/>
    <col min="11550" max="11776" width="9.140625" style="117"/>
    <col min="11777" max="11777" width="16.7109375" style="117" customWidth="1"/>
    <col min="11778" max="11778" width="15" style="117" customWidth="1"/>
    <col min="11779" max="11779" width="27.42578125" style="117" bestFit="1" customWidth="1"/>
    <col min="11780" max="11805" width="15" style="117" customWidth="1"/>
    <col min="11806" max="12032" width="9.140625" style="117"/>
    <col min="12033" max="12033" width="16.7109375" style="117" customWidth="1"/>
    <col min="12034" max="12034" width="15" style="117" customWidth="1"/>
    <col min="12035" max="12035" width="27.42578125" style="117" bestFit="1" customWidth="1"/>
    <col min="12036" max="12061" width="15" style="117" customWidth="1"/>
    <col min="12062" max="12288" width="9.140625" style="117"/>
    <col min="12289" max="12289" width="16.7109375" style="117" customWidth="1"/>
    <col min="12290" max="12290" width="15" style="117" customWidth="1"/>
    <col min="12291" max="12291" width="27.42578125" style="117" bestFit="1" customWidth="1"/>
    <col min="12292" max="12317" width="15" style="117" customWidth="1"/>
    <col min="12318" max="12544" width="9.140625" style="117"/>
    <col min="12545" max="12545" width="16.7109375" style="117" customWidth="1"/>
    <col min="12546" max="12546" width="15" style="117" customWidth="1"/>
    <col min="12547" max="12547" width="27.42578125" style="117" bestFit="1" customWidth="1"/>
    <col min="12548" max="12573" width="15" style="117" customWidth="1"/>
    <col min="12574" max="12800" width="9.140625" style="117"/>
    <col min="12801" max="12801" width="16.7109375" style="117" customWidth="1"/>
    <col min="12802" max="12802" width="15" style="117" customWidth="1"/>
    <col min="12803" max="12803" width="27.42578125" style="117" bestFit="1" customWidth="1"/>
    <col min="12804" max="12829" width="15" style="117" customWidth="1"/>
    <col min="12830" max="13056" width="9.140625" style="117"/>
    <col min="13057" max="13057" width="16.7109375" style="117" customWidth="1"/>
    <col min="13058" max="13058" width="15" style="117" customWidth="1"/>
    <col min="13059" max="13059" width="27.42578125" style="117" bestFit="1" customWidth="1"/>
    <col min="13060" max="13085" width="15" style="117" customWidth="1"/>
    <col min="13086" max="13312" width="9.140625" style="117"/>
    <col min="13313" max="13313" width="16.7109375" style="117" customWidth="1"/>
    <col min="13314" max="13314" width="15" style="117" customWidth="1"/>
    <col min="13315" max="13315" width="27.42578125" style="117" bestFit="1" customWidth="1"/>
    <col min="13316" max="13341" width="15" style="117" customWidth="1"/>
    <col min="13342" max="13568" width="9.140625" style="117"/>
    <col min="13569" max="13569" width="16.7109375" style="117" customWidth="1"/>
    <col min="13570" max="13570" width="15" style="117" customWidth="1"/>
    <col min="13571" max="13571" width="27.42578125" style="117" bestFit="1" customWidth="1"/>
    <col min="13572" max="13597" width="15" style="117" customWidth="1"/>
    <col min="13598" max="13824" width="9.140625" style="117"/>
    <col min="13825" max="13825" width="16.7109375" style="117" customWidth="1"/>
    <col min="13826" max="13826" width="15" style="117" customWidth="1"/>
    <col min="13827" max="13827" width="27.42578125" style="117" bestFit="1" customWidth="1"/>
    <col min="13828" max="13853" width="15" style="117" customWidth="1"/>
    <col min="13854" max="14080" width="9.140625" style="117"/>
    <col min="14081" max="14081" width="16.7109375" style="117" customWidth="1"/>
    <col min="14082" max="14082" width="15" style="117" customWidth="1"/>
    <col min="14083" max="14083" width="27.42578125" style="117" bestFit="1" customWidth="1"/>
    <col min="14084" max="14109" width="15" style="117" customWidth="1"/>
    <col min="14110" max="14336" width="9.140625" style="117"/>
    <col min="14337" max="14337" width="16.7109375" style="117" customWidth="1"/>
    <col min="14338" max="14338" width="15" style="117" customWidth="1"/>
    <col min="14339" max="14339" width="27.42578125" style="117" bestFit="1" customWidth="1"/>
    <col min="14340" max="14365" width="15" style="117" customWidth="1"/>
    <col min="14366" max="14592" width="9.140625" style="117"/>
    <col min="14593" max="14593" width="16.7109375" style="117" customWidth="1"/>
    <col min="14594" max="14594" width="15" style="117" customWidth="1"/>
    <col min="14595" max="14595" width="27.42578125" style="117" bestFit="1" customWidth="1"/>
    <col min="14596" max="14621" width="15" style="117" customWidth="1"/>
    <col min="14622" max="14848" width="9.140625" style="117"/>
    <col min="14849" max="14849" width="16.7109375" style="117" customWidth="1"/>
    <col min="14850" max="14850" width="15" style="117" customWidth="1"/>
    <col min="14851" max="14851" width="27.42578125" style="117" bestFit="1" customWidth="1"/>
    <col min="14852" max="14877" width="15" style="117" customWidth="1"/>
    <col min="14878" max="15104" width="9.140625" style="117"/>
    <col min="15105" max="15105" width="16.7109375" style="117" customWidth="1"/>
    <col min="15106" max="15106" width="15" style="117" customWidth="1"/>
    <col min="15107" max="15107" width="27.42578125" style="117" bestFit="1" customWidth="1"/>
    <col min="15108" max="15133" width="15" style="117" customWidth="1"/>
    <col min="15134" max="15360" width="9.140625" style="117"/>
    <col min="15361" max="15361" width="16.7109375" style="117" customWidth="1"/>
    <col min="15362" max="15362" width="15" style="117" customWidth="1"/>
    <col min="15363" max="15363" width="27.42578125" style="117" bestFit="1" customWidth="1"/>
    <col min="15364" max="15389" width="15" style="117" customWidth="1"/>
    <col min="15390" max="15616" width="9.140625" style="117"/>
    <col min="15617" max="15617" width="16.7109375" style="117" customWidth="1"/>
    <col min="15618" max="15618" width="15" style="117" customWidth="1"/>
    <col min="15619" max="15619" width="27.42578125" style="117" bestFit="1" customWidth="1"/>
    <col min="15620" max="15645" width="15" style="117" customWidth="1"/>
    <col min="15646" max="15872" width="9.140625" style="117"/>
    <col min="15873" max="15873" width="16.7109375" style="117" customWidth="1"/>
    <col min="15874" max="15874" width="15" style="117" customWidth="1"/>
    <col min="15875" max="15875" width="27.42578125" style="117" bestFit="1" customWidth="1"/>
    <col min="15876" max="15901" width="15" style="117" customWidth="1"/>
    <col min="15902" max="16128" width="9.140625" style="117"/>
    <col min="16129" max="16129" width="16.7109375" style="117" customWidth="1"/>
    <col min="16130" max="16130" width="15" style="117" customWidth="1"/>
    <col min="16131" max="16131" width="27.42578125" style="117" bestFit="1" customWidth="1"/>
    <col min="16132" max="16157" width="15" style="117" customWidth="1"/>
    <col min="16158" max="16384" width="9.140625" style="117"/>
  </cols>
  <sheetData>
    <row r="2" spans="2:5" x14ac:dyDescent="0.3">
      <c r="B2" s="204" t="s">
        <v>58</v>
      </c>
      <c r="C2" s="204" t="s">
        <v>127</v>
      </c>
      <c r="D2" s="93" t="s">
        <v>128</v>
      </c>
      <c r="E2" s="93" t="s">
        <v>131</v>
      </c>
    </row>
    <row r="3" spans="2:5" x14ac:dyDescent="0.3">
      <c r="B3" s="205"/>
      <c r="C3" s="205"/>
      <c r="D3" s="94" t="s">
        <v>130</v>
      </c>
      <c r="E3" s="94" t="s">
        <v>129</v>
      </c>
    </row>
    <row r="4" spans="2:5" x14ac:dyDescent="0.3">
      <c r="B4" s="69">
        <v>1</v>
      </c>
      <c r="C4" s="70" t="s">
        <v>100</v>
      </c>
      <c r="D4" s="121">
        <v>1675706</v>
      </c>
      <c r="E4" s="121">
        <v>20947.907873813001</v>
      </c>
    </row>
    <row r="5" spans="2:5" x14ac:dyDescent="0.3">
      <c r="B5" s="69">
        <v>2</v>
      </c>
      <c r="C5" s="70" t="s">
        <v>101</v>
      </c>
      <c r="D5" s="121">
        <v>578185</v>
      </c>
      <c r="E5" s="121">
        <v>20532.299506824002</v>
      </c>
    </row>
    <row r="6" spans="2:5" x14ac:dyDescent="0.3">
      <c r="B6" s="69">
        <v>3</v>
      </c>
      <c r="C6" s="70" t="s">
        <v>102</v>
      </c>
      <c r="D6" s="121">
        <v>184931</v>
      </c>
      <c r="E6" s="121">
        <v>6291.5060347179997</v>
      </c>
    </row>
    <row r="7" spans="2:5" x14ac:dyDescent="0.3">
      <c r="B7" s="69">
        <v>4</v>
      </c>
      <c r="C7" s="70" t="s">
        <v>103</v>
      </c>
      <c r="D7" s="121">
        <v>365427</v>
      </c>
      <c r="E7" s="121">
        <v>5570.1349521419997</v>
      </c>
    </row>
    <row r="8" spans="2:5" x14ac:dyDescent="0.3">
      <c r="B8" s="69">
        <v>5</v>
      </c>
      <c r="C8" s="70" t="s">
        <v>104</v>
      </c>
      <c r="D8" s="121">
        <v>832035</v>
      </c>
      <c r="E8" s="121">
        <v>10135.469500689996</v>
      </c>
    </row>
    <row r="9" spans="2:5" x14ac:dyDescent="0.3">
      <c r="B9" s="69">
        <v>6</v>
      </c>
      <c r="C9" s="70" t="s">
        <v>105</v>
      </c>
      <c r="D9" s="121">
        <v>268567615</v>
      </c>
      <c r="E9" s="121">
        <v>5545386.6399528682</v>
      </c>
    </row>
    <row r="10" spans="2:5" x14ac:dyDescent="0.3">
      <c r="B10" s="69">
        <v>7</v>
      </c>
      <c r="C10" s="70" t="s">
        <v>106</v>
      </c>
      <c r="D10" s="121">
        <v>407370</v>
      </c>
      <c r="E10" s="121">
        <v>7719.8770765039999</v>
      </c>
    </row>
    <row r="11" spans="2:5" x14ac:dyDescent="0.3">
      <c r="B11" s="69">
        <v>8</v>
      </c>
      <c r="C11" s="70" t="s">
        <v>107</v>
      </c>
      <c r="D11" s="121">
        <v>5145570</v>
      </c>
      <c r="E11" s="121">
        <v>92349.576146079999</v>
      </c>
    </row>
    <row r="12" spans="2:5" x14ac:dyDescent="0.3">
      <c r="B12" s="69">
        <v>9</v>
      </c>
      <c r="C12" s="70" t="s">
        <v>108</v>
      </c>
      <c r="D12" s="121">
        <v>2840710</v>
      </c>
      <c r="E12" s="121">
        <v>52945.040258324989</v>
      </c>
    </row>
    <row r="13" spans="2:5" x14ac:dyDescent="0.3">
      <c r="B13" s="69">
        <v>10</v>
      </c>
      <c r="C13" s="70" t="s">
        <v>109</v>
      </c>
      <c r="D13" s="121">
        <v>5536838</v>
      </c>
      <c r="E13" s="121">
        <v>71812.191942140009</v>
      </c>
    </row>
    <row r="14" spans="2:5" x14ac:dyDescent="0.3">
      <c r="B14" s="69">
        <v>11</v>
      </c>
      <c r="C14" s="70" t="s">
        <v>110</v>
      </c>
      <c r="D14" s="121">
        <v>1709313</v>
      </c>
      <c r="E14" s="121">
        <v>14905.050412984994</v>
      </c>
    </row>
    <row r="15" spans="2:5" x14ac:dyDescent="0.3">
      <c r="B15" s="69">
        <v>12</v>
      </c>
      <c r="C15" s="70" t="s">
        <v>111</v>
      </c>
      <c r="D15" s="121">
        <v>495234</v>
      </c>
      <c r="E15" s="121">
        <v>11110.167844256001</v>
      </c>
    </row>
    <row r="16" spans="2:5" x14ac:dyDescent="0.3">
      <c r="B16" s="69">
        <v>13</v>
      </c>
      <c r="C16" s="70" t="s">
        <v>112</v>
      </c>
      <c r="D16" s="121">
        <v>336031</v>
      </c>
      <c r="E16" s="121">
        <v>6554.014678603</v>
      </c>
    </row>
    <row r="17" spans="2:5" x14ac:dyDescent="0.3">
      <c r="B17" s="69">
        <v>14</v>
      </c>
      <c r="C17" s="70" t="s">
        <v>113</v>
      </c>
      <c r="D17" s="121">
        <v>893009</v>
      </c>
      <c r="E17" s="121">
        <v>22130.358703263006</v>
      </c>
    </row>
    <row r="18" spans="2:5" x14ac:dyDescent="0.3">
      <c r="B18" s="69">
        <v>15</v>
      </c>
      <c r="C18" s="70" t="s">
        <v>114</v>
      </c>
      <c r="D18" s="121">
        <v>514608</v>
      </c>
      <c r="E18" s="121">
        <v>5814.4262238620013</v>
      </c>
    </row>
    <row r="19" spans="2:5" x14ac:dyDescent="0.3">
      <c r="B19" s="69">
        <v>16</v>
      </c>
      <c r="C19" s="70" t="s">
        <v>115</v>
      </c>
      <c r="D19" s="121">
        <v>346134</v>
      </c>
      <c r="E19" s="121">
        <v>5174.0594431720001</v>
      </c>
    </row>
    <row r="20" spans="2:5" x14ac:dyDescent="0.3">
      <c r="B20" s="69">
        <v>17</v>
      </c>
      <c r="C20" s="70" t="s">
        <v>116</v>
      </c>
      <c r="D20" s="121">
        <v>898949</v>
      </c>
      <c r="E20" s="121">
        <v>6909.0098567770001</v>
      </c>
    </row>
    <row r="21" spans="2:5" x14ac:dyDescent="0.3">
      <c r="B21" s="69">
        <v>18</v>
      </c>
      <c r="C21" s="70" t="s">
        <v>117</v>
      </c>
      <c r="D21" s="121">
        <v>1377620</v>
      </c>
      <c r="E21" s="121">
        <v>11876.091318383</v>
      </c>
    </row>
    <row r="22" spans="2:5" x14ac:dyDescent="0.3">
      <c r="B22" s="69">
        <v>19</v>
      </c>
      <c r="C22" s="70" t="s">
        <v>118</v>
      </c>
      <c r="D22" s="121">
        <v>1450427</v>
      </c>
      <c r="E22" s="121">
        <v>22960.888966909006</v>
      </c>
    </row>
    <row r="23" spans="2:5" x14ac:dyDescent="0.3">
      <c r="B23" s="69">
        <v>20</v>
      </c>
      <c r="C23" s="70" t="s">
        <v>119</v>
      </c>
      <c r="D23" s="121">
        <v>1010180</v>
      </c>
      <c r="E23" s="121">
        <v>20206.871932461003</v>
      </c>
    </row>
    <row r="24" spans="2:5" x14ac:dyDescent="0.3">
      <c r="B24" s="69">
        <v>21</v>
      </c>
      <c r="C24" s="70" t="s">
        <v>120</v>
      </c>
      <c r="D24" s="121">
        <v>689887</v>
      </c>
      <c r="E24" s="121">
        <v>15889.233925341001</v>
      </c>
    </row>
    <row r="25" spans="2:5" x14ac:dyDescent="0.3">
      <c r="B25" s="69">
        <v>22</v>
      </c>
      <c r="C25" s="70" t="s">
        <v>121</v>
      </c>
      <c r="D25" s="121">
        <v>350089</v>
      </c>
      <c r="E25" s="121">
        <v>5781.8899252980009</v>
      </c>
    </row>
    <row r="26" spans="2:5" x14ac:dyDescent="0.3">
      <c r="B26" s="69">
        <v>23</v>
      </c>
      <c r="C26" s="70" t="s">
        <v>122</v>
      </c>
      <c r="D26" s="121">
        <v>446595</v>
      </c>
      <c r="E26" s="121">
        <v>6835.294274932</v>
      </c>
    </row>
    <row r="27" spans="2:5" x14ac:dyDescent="0.3">
      <c r="B27" s="69">
        <v>24</v>
      </c>
      <c r="C27" s="70" t="s">
        <v>123</v>
      </c>
      <c r="D27" s="121">
        <v>456869</v>
      </c>
      <c r="E27" s="121">
        <v>12031.864302424001</v>
      </c>
    </row>
    <row r="28" spans="2:5" x14ac:dyDescent="0.3">
      <c r="B28" s="69">
        <v>25</v>
      </c>
      <c r="C28" s="70" t="s">
        <v>124</v>
      </c>
      <c r="D28" s="121">
        <v>1819087</v>
      </c>
      <c r="E28" s="121">
        <v>19622.583197394</v>
      </c>
    </row>
    <row r="29" spans="2:5" x14ac:dyDescent="0.3">
      <c r="B29" s="69">
        <v>26</v>
      </c>
      <c r="C29" s="70" t="s">
        <v>125</v>
      </c>
      <c r="D29" s="121">
        <v>1098546</v>
      </c>
      <c r="E29" s="121">
        <v>21790.376789469999</v>
      </c>
    </row>
    <row r="30" spans="2:5" x14ac:dyDescent="0.3">
      <c r="B30" s="69">
        <v>27</v>
      </c>
      <c r="C30" s="70" t="s">
        <v>126</v>
      </c>
      <c r="D30" s="121">
        <v>1670990</v>
      </c>
      <c r="E30" s="121">
        <v>34095.973004478998</v>
      </c>
    </row>
    <row r="31" spans="2:5" x14ac:dyDescent="0.3">
      <c r="B31" s="119"/>
      <c r="C31" s="119" t="s">
        <v>17</v>
      </c>
      <c r="D31" s="120">
        <f>SUM(D4:D30)</f>
        <v>301697955</v>
      </c>
      <c r="E31" s="120">
        <f>SUM(E4:E30)</f>
        <v>6077378.7980441134</v>
      </c>
    </row>
    <row r="34" spans="4:5" x14ac:dyDescent="0.3">
      <c r="D34" s="118"/>
      <c r="E34" s="118"/>
    </row>
  </sheetData>
  <mergeCells count="2">
    <mergeCell ref="B2:B3"/>
    <mergeCell ref="C2:C3"/>
  </mergeCells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65"/>
  <sheetViews>
    <sheetView showGridLines="0" topLeftCell="A43" workbookViewId="0">
      <selection activeCell="B33" sqref="B33:H65"/>
    </sheetView>
  </sheetViews>
  <sheetFormatPr defaultRowHeight="12.75" x14ac:dyDescent="0.2"/>
  <cols>
    <col min="1" max="1" width="17.85546875" style="100" bestFit="1" customWidth="1"/>
    <col min="2" max="2" width="32.140625" style="100" bestFit="1" customWidth="1"/>
    <col min="3" max="3" width="20.5703125" style="100" customWidth="1"/>
    <col min="4" max="8" width="20.7109375" style="100" customWidth="1"/>
    <col min="9" max="9" width="15" style="100" customWidth="1"/>
    <col min="10" max="10" width="17" style="100" customWidth="1"/>
    <col min="11" max="257" width="9.140625" style="100"/>
    <col min="258" max="258" width="26.28515625" style="100" bestFit="1" customWidth="1"/>
    <col min="259" max="264" width="20.7109375" style="100" customWidth="1"/>
    <col min="265" max="265" width="15" style="100" customWidth="1"/>
    <col min="266" max="266" width="17" style="100" customWidth="1"/>
    <col min="267" max="513" width="9.140625" style="100"/>
    <col min="514" max="514" width="26.28515625" style="100" bestFit="1" customWidth="1"/>
    <col min="515" max="520" width="20.7109375" style="100" customWidth="1"/>
    <col min="521" max="521" width="15" style="100" customWidth="1"/>
    <col min="522" max="522" width="17" style="100" customWidth="1"/>
    <col min="523" max="769" width="9.140625" style="100"/>
    <col min="770" max="770" width="26.28515625" style="100" bestFit="1" customWidth="1"/>
    <col min="771" max="776" width="20.7109375" style="100" customWidth="1"/>
    <col min="777" max="777" width="15" style="100" customWidth="1"/>
    <col min="778" max="778" width="17" style="100" customWidth="1"/>
    <col min="779" max="1025" width="9.140625" style="100"/>
    <col min="1026" max="1026" width="26.28515625" style="100" bestFit="1" customWidth="1"/>
    <col min="1027" max="1032" width="20.7109375" style="100" customWidth="1"/>
    <col min="1033" max="1033" width="15" style="100" customWidth="1"/>
    <col min="1034" max="1034" width="17" style="100" customWidth="1"/>
    <col min="1035" max="1281" width="9.140625" style="100"/>
    <col min="1282" max="1282" width="26.28515625" style="100" bestFit="1" customWidth="1"/>
    <col min="1283" max="1288" width="20.7109375" style="100" customWidth="1"/>
    <col min="1289" max="1289" width="15" style="100" customWidth="1"/>
    <col min="1290" max="1290" width="17" style="100" customWidth="1"/>
    <col min="1291" max="1537" width="9.140625" style="100"/>
    <col min="1538" max="1538" width="26.28515625" style="100" bestFit="1" customWidth="1"/>
    <col min="1539" max="1544" width="20.7109375" style="100" customWidth="1"/>
    <col min="1545" max="1545" width="15" style="100" customWidth="1"/>
    <col min="1546" max="1546" width="17" style="100" customWidth="1"/>
    <col min="1547" max="1793" width="9.140625" style="100"/>
    <col min="1794" max="1794" width="26.28515625" style="100" bestFit="1" customWidth="1"/>
    <col min="1795" max="1800" width="20.7109375" style="100" customWidth="1"/>
    <col min="1801" max="1801" width="15" style="100" customWidth="1"/>
    <col min="1802" max="1802" width="17" style="100" customWidth="1"/>
    <col min="1803" max="2049" width="9.140625" style="100"/>
    <col min="2050" max="2050" width="26.28515625" style="100" bestFit="1" customWidth="1"/>
    <col min="2051" max="2056" width="20.7109375" style="100" customWidth="1"/>
    <col min="2057" max="2057" width="15" style="100" customWidth="1"/>
    <col min="2058" max="2058" width="17" style="100" customWidth="1"/>
    <col min="2059" max="2305" width="9.140625" style="100"/>
    <col min="2306" max="2306" width="26.28515625" style="100" bestFit="1" customWidth="1"/>
    <col min="2307" max="2312" width="20.7109375" style="100" customWidth="1"/>
    <col min="2313" max="2313" width="15" style="100" customWidth="1"/>
    <col min="2314" max="2314" width="17" style="100" customWidth="1"/>
    <col min="2315" max="2561" width="9.140625" style="100"/>
    <col min="2562" max="2562" width="26.28515625" style="100" bestFit="1" customWidth="1"/>
    <col min="2563" max="2568" width="20.7109375" style="100" customWidth="1"/>
    <col min="2569" max="2569" width="15" style="100" customWidth="1"/>
    <col min="2570" max="2570" width="17" style="100" customWidth="1"/>
    <col min="2571" max="2817" width="9.140625" style="100"/>
    <col min="2818" max="2818" width="26.28515625" style="100" bestFit="1" customWidth="1"/>
    <col min="2819" max="2824" width="20.7109375" style="100" customWidth="1"/>
    <col min="2825" max="2825" width="15" style="100" customWidth="1"/>
    <col min="2826" max="2826" width="17" style="100" customWidth="1"/>
    <col min="2827" max="3073" width="9.140625" style="100"/>
    <col min="3074" max="3074" width="26.28515625" style="100" bestFit="1" customWidth="1"/>
    <col min="3075" max="3080" width="20.7109375" style="100" customWidth="1"/>
    <col min="3081" max="3081" width="15" style="100" customWidth="1"/>
    <col min="3082" max="3082" width="17" style="100" customWidth="1"/>
    <col min="3083" max="3329" width="9.140625" style="100"/>
    <col min="3330" max="3330" width="26.28515625" style="100" bestFit="1" customWidth="1"/>
    <col min="3331" max="3336" width="20.7109375" style="100" customWidth="1"/>
    <col min="3337" max="3337" width="15" style="100" customWidth="1"/>
    <col min="3338" max="3338" width="17" style="100" customWidth="1"/>
    <col min="3339" max="3585" width="9.140625" style="100"/>
    <col min="3586" max="3586" width="26.28515625" style="100" bestFit="1" customWidth="1"/>
    <col min="3587" max="3592" width="20.7109375" style="100" customWidth="1"/>
    <col min="3593" max="3593" width="15" style="100" customWidth="1"/>
    <col min="3594" max="3594" width="17" style="100" customWidth="1"/>
    <col min="3595" max="3841" width="9.140625" style="100"/>
    <col min="3842" max="3842" width="26.28515625" style="100" bestFit="1" customWidth="1"/>
    <col min="3843" max="3848" width="20.7109375" style="100" customWidth="1"/>
    <col min="3849" max="3849" width="15" style="100" customWidth="1"/>
    <col min="3850" max="3850" width="17" style="100" customWidth="1"/>
    <col min="3851" max="4097" width="9.140625" style="100"/>
    <col min="4098" max="4098" width="26.28515625" style="100" bestFit="1" customWidth="1"/>
    <col min="4099" max="4104" width="20.7109375" style="100" customWidth="1"/>
    <col min="4105" max="4105" width="15" style="100" customWidth="1"/>
    <col min="4106" max="4106" width="17" style="100" customWidth="1"/>
    <col min="4107" max="4353" width="9.140625" style="100"/>
    <col min="4354" max="4354" width="26.28515625" style="100" bestFit="1" customWidth="1"/>
    <col min="4355" max="4360" width="20.7109375" style="100" customWidth="1"/>
    <col min="4361" max="4361" width="15" style="100" customWidth="1"/>
    <col min="4362" max="4362" width="17" style="100" customWidth="1"/>
    <col min="4363" max="4609" width="9.140625" style="100"/>
    <col min="4610" max="4610" width="26.28515625" style="100" bestFit="1" customWidth="1"/>
    <col min="4611" max="4616" width="20.7109375" style="100" customWidth="1"/>
    <col min="4617" max="4617" width="15" style="100" customWidth="1"/>
    <col min="4618" max="4618" width="17" style="100" customWidth="1"/>
    <col min="4619" max="4865" width="9.140625" style="100"/>
    <col min="4866" max="4866" width="26.28515625" style="100" bestFit="1" customWidth="1"/>
    <col min="4867" max="4872" width="20.7109375" style="100" customWidth="1"/>
    <col min="4873" max="4873" width="15" style="100" customWidth="1"/>
    <col min="4874" max="4874" width="17" style="100" customWidth="1"/>
    <col min="4875" max="5121" width="9.140625" style="100"/>
    <col min="5122" max="5122" width="26.28515625" style="100" bestFit="1" customWidth="1"/>
    <col min="5123" max="5128" width="20.7109375" style="100" customWidth="1"/>
    <col min="5129" max="5129" width="15" style="100" customWidth="1"/>
    <col min="5130" max="5130" width="17" style="100" customWidth="1"/>
    <col min="5131" max="5377" width="9.140625" style="100"/>
    <col min="5378" max="5378" width="26.28515625" style="100" bestFit="1" customWidth="1"/>
    <col min="5379" max="5384" width="20.7109375" style="100" customWidth="1"/>
    <col min="5385" max="5385" width="15" style="100" customWidth="1"/>
    <col min="5386" max="5386" width="17" style="100" customWidth="1"/>
    <col min="5387" max="5633" width="9.140625" style="100"/>
    <col min="5634" max="5634" width="26.28515625" style="100" bestFit="1" customWidth="1"/>
    <col min="5635" max="5640" width="20.7109375" style="100" customWidth="1"/>
    <col min="5641" max="5641" width="15" style="100" customWidth="1"/>
    <col min="5642" max="5642" width="17" style="100" customWidth="1"/>
    <col min="5643" max="5889" width="9.140625" style="100"/>
    <col min="5890" max="5890" width="26.28515625" style="100" bestFit="1" customWidth="1"/>
    <col min="5891" max="5896" width="20.7109375" style="100" customWidth="1"/>
    <col min="5897" max="5897" width="15" style="100" customWidth="1"/>
    <col min="5898" max="5898" width="17" style="100" customWidth="1"/>
    <col min="5899" max="6145" width="9.140625" style="100"/>
    <col min="6146" max="6146" width="26.28515625" style="100" bestFit="1" customWidth="1"/>
    <col min="6147" max="6152" width="20.7109375" style="100" customWidth="1"/>
    <col min="6153" max="6153" width="15" style="100" customWidth="1"/>
    <col min="6154" max="6154" width="17" style="100" customWidth="1"/>
    <col min="6155" max="6401" width="9.140625" style="100"/>
    <col min="6402" max="6402" width="26.28515625" style="100" bestFit="1" customWidth="1"/>
    <col min="6403" max="6408" width="20.7109375" style="100" customWidth="1"/>
    <col min="6409" max="6409" width="15" style="100" customWidth="1"/>
    <col min="6410" max="6410" width="17" style="100" customWidth="1"/>
    <col min="6411" max="6657" width="9.140625" style="100"/>
    <col min="6658" max="6658" width="26.28515625" style="100" bestFit="1" customWidth="1"/>
    <col min="6659" max="6664" width="20.7109375" style="100" customWidth="1"/>
    <col min="6665" max="6665" width="15" style="100" customWidth="1"/>
    <col min="6666" max="6666" width="17" style="100" customWidth="1"/>
    <col min="6667" max="6913" width="9.140625" style="100"/>
    <col min="6914" max="6914" width="26.28515625" style="100" bestFit="1" customWidth="1"/>
    <col min="6915" max="6920" width="20.7109375" style="100" customWidth="1"/>
    <col min="6921" max="6921" width="15" style="100" customWidth="1"/>
    <col min="6922" max="6922" width="17" style="100" customWidth="1"/>
    <col min="6923" max="7169" width="9.140625" style="100"/>
    <col min="7170" max="7170" width="26.28515625" style="100" bestFit="1" customWidth="1"/>
    <col min="7171" max="7176" width="20.7109375" style="100" customWidth="1"/>
    <col min="7177" max="7177" width="15" style="100" customWidth="1"/>
    <col min="7178" max="7178" width="17" style="100" customWidth="1"/>
    <col min="7179" max="7425" width="9.140625" style="100"/>
    <col min="7426" max="7426" width="26.28515625" style="100" bestFit="1" customWidth="1"/>
    <col min="7427" max="7432" width="20.7109375" style="100" customWidth="1"/>
    <col min="7433" max="7433" width="15" style="100" customWidth="1"/>
    <col min="7434" max="7434" width="17" style="100" customWidth="1"/>
    <col min="7435" max="7681" width="9.140625" style="100"/>
    <col min="7682" max="7682" width="26.28515625" style="100" bestFit="1" customWidth="1"/>
    <col min="7683" max="7688" width="20.7109375" style="100" customWidth="1"/>
    <col min="7689" max="7689" width="15" style="100" customWidth="1"/>
    <col min="7690" max="7690" width="17" style="100" customWidth="1"/>
    <col min="7691" max="7937" width="9.140625" style="100"/>
    <col min="7938" max="7938" width="26.28515625" style="100" bestFit="1" customWidth="1"/>
    <col min="7939" max="7944" width="20.7109375" style="100" customWidth="1"/>
    <col min="7945" max="7945" width="15" style="100" customWidth="1"/>
    <col min="7946" max="7946" width="17" style="100" customWidth="1"/>
    <col min="7947" max="8193" width="9.140625" style="100"/>
    <col min="8194" max="8194" width="26.28515625" style="100" bestFit="1" customWidth="1"/>
    <col min="8195" max="8200" width="20.7109375" style="100" customWidth="1"/>
    <col min="8201" max="8201" width="15" style="100" customWidth="1"/>
    <col min="8202" max="8202" width="17" style="100" customWidth="1"/>
    <col min="8203" max="8449" width="9.140625" style="100"/>
    <col min="8450" max="8450" width="26.28515625" style="100" bestFit="1" customWidth="1"/>
    <col min="8451" max="8456" width="20.7109375" style="100" customWidth="1"/>
    <col min="8457" max="8457" width="15" style="100" customWidth="1"/>
    <col min="8458" max="8458" width="17" style="100" customWidth="1"/>
    <col min="8459" max="8705" width="9.140625" style="100"/>
    <col min="8706" max="8706" width="26.28515625" style="100" bestFit="1" customWidth="1"/>
    <col min="8707" max="8712" width="20.7109375" style="100" customWidth="1"/>
    <col min="8713" max="8713" width="15" style="100" customWidth="1"/>
    <col min="8714" max="8714" width="17" style="100" customWidth="1"/>
    <col min="8715" max="8961" width="9.140625" style="100"/>
    <col min="8962" max="8962" width="26.28515625" style="100" bestFit="1" customWidth="1"/>
    <col min="8963" max="8968" width="20.7109375" style="100" customWidth="1"/>
    <col min="8969" max="8969" width="15" style="100" customWidth="1"/>
    <col min="8970" max="8970" width="17" style="100" customWidth="1"/>
    <col min="8971" max="9217" width="9.140625" style="100"/>
    <col min="9218" max="9218" width="26.28515625" style="100" bestFit="1" customWidth="1"/>
    <col min="9219" max="9224" width="20.7109375" style="100" customWidth="1"/>
    <col min="9225" max="9225" width="15" style="100" customWidth="1"/>
    <col min="9226" max="9226" width="17" style="100" customWidth="1"/>
    <col min="9227" max="9473" width="9.140625" style="100"/>
    <col min="9474" max="9474" width="26.28515625" style="100" bestFit="1" customWidth="1"/>
    <col min="9475" max="9480" width="20.7109375" style="100" customWidth="1"/>
    <col min="9481" max="9481" width="15" style="100" customWidth="1"/>
    <col min="9482" max="9482" width="17" style="100" customWidth="1"/>
    <col min="9483" max="9729" width="9.140625" style="100"/>
    <col min="9730" max="9730" width="26.28515625" style="100" bestFit="1" customWidth="1"/>
    <col min="9731" max="9736" width="20.7109375" style="100" customWidth="1"/>
    <col min="9737" max="9737" width="15" style="100" customWidth="1"/>
    <col min="9738" max="9738" width="17" style="100" customWidth="1"/>
    <col min="9739" max="9985" width="9.140625" style="100"/>
    <col min="9986" max="9986" width="26.28515625" style="100" bestFit="1" customWidth="1"/>
    <col min="9987" max="9992" width="20.7109375" style="100" customWidth="1"/>
    <col min="9993" max="9993" width="15" style="100" customWidth="1"/>
    <col min="9994" max="9994" width="17" style="100" customWidth="1"/>
    <col min="9995" max="10241" width="9.140625" style="100"/>
    <col min="10242" max="10242" width="26.28515625" style="100" bestFit="1" customWidth="1"/>
    <col min="10243" max="10248" width="20.7109375" style="100" customWidth="1"/>
    <col min="10249" max="10249" width="15" style="100" customWidth="1"/>
    <col min="10250" max="10250" width="17" style="100" customWidth="1"/>
    <col min="10251" max="10497" width="9.140625" style="100"/>
    <col min="10498" max="10498" width="26.28515625" style="100" bestFit="1" customWidth="1"/>
    <col min="10499" max="10504" width="20.7109375" style="100" customWidth="1"/>
    <col min="10505" max="10505" width="15" style="100" customWidth="1"/>
    <col min="10506" max="10506" width="17" style="100" customWidth="1"/>
    <col min="10507" max="10753" width="9.140625" style="100"/>
    <col min="10754" max="10754" width="26.28515625" style="100" bestFit="1" customWidth="1"/>
    <col min="10755" max="10760" width="20.7109375" style="100" customWidth="1"/>
    <col min="10761" max="10761" width="15" style="100" customWidth="1"/>
    <col min="10762" max="10762" width="17" style="100" customWidth="1"/>
    <col min="10763" max="11009" width="9.140625" style="100"/>
    <col min="11010" max="11010" width="26.28515625" style="100" bestFit="1" customWidth="1"/>
    <col min="11011" max="11016" width="20.7109375" style="100" customWidth="1"/>
    <col min="11017" max="11017" width="15" style="100" customWidth="1"/>
    <col min="11018" max="11018" width="17" style="100" customWidth="1"/>
    <col min="11019" max="11265" width="9.140625" style="100"/>
    <col min="11266" max="11266" width="26.28515625" style="100" bestFit="1" customWidth="1"/>
    <col min="11267" max="11272" width="20.7109375" style="100" customWidth="1"/>
    <col min="11273" max="11273" width="15" style="100" customWidth="1"/>
    <col min="11274" max="11274" width="17" style="100" customWidth="1"/>
    <col min="11275" max="11521" width="9.140625" style="100"/>
    <col min="11522" max="11522" width="26.28515625" style="100" bestFit="1" customWidth="1"/>
    <col min="11523" max="11528" width="20.7109375" style="100" customWidth="1"/>
    <col min="11529" max="11529" width="15" style="100" customWidth="1"/>
    <col min="11530" max="11530" width="17" style="100" customWidth="1"/>
    <col min="11531" max="11777" width="9.140625" style="100"/>
    <col min="11778" max="11778" width="26.28515625" style="100" bestFit="1" customWidth="1"/>
    <col min="11779" max="11784" width="20.7109375" style="100" customWidth="1"/>
    <col min="11785" max="11785" width="15" style="100" customWidth="1"/>
    <col min="11786" max="11786" width="17" style="100" customWidth="1"/>
    <col min="11787" max="12033" width="9.140625" style="100"/>
    <col min="12034" max="12034" width="26.28515625" style="100" bestFit="1" customWidth="1"/>
    <col min="12035" max="12040" width="20.7109375" style="100" customWidth="1"/>
    <col min="12041" max="12041" width="15" style="100" customWidth="1"/>
    <col min="12042" max="12042" width="17" style="100" customWidth="1"/>
    <col min="12043" max="12289" width="9.140625" style="100"/>
    <col min="12290" max="12290" width="26.28515625" style="100" bestFit="1" customWidth="1"/>
    <col min="12291" max="12296" width="20.7109375" style="100" customWidth="1"/>
    <col min="12297" max="12297" width="15" style="100" customWidth="1"/>
    <col min="12298" max="12298" width="17" style="100" customWidth="1"/>
    <col min="12299" max="12545" width="9.140625" style="100"/>
    <col min="12546" max="12546" width="26.28515625" style="100" bestFit="1" customWidth="1"/>
    <col min="12547" max="12552" width="20.7109375" style="100" customWidth="1"/>
    <col min="12553" max="12553" width="15" style="100" customWidth="1"/>
    <col min="12554" max="12554" width="17" style="100" customWidth="1"/>
    <col min="12555" max="12801" width="9.140625" style="100"/>
    <col min="12802" max="12802" width="26.28515625" style="100" bestFit="1" customWidth="1"/>
    <col min="12803" max="12808" width="20.7109375" style="100" customWidth="1"/>
    <col min="12809" max="12809" width="15" style="100" customWidth="1"/>
    <col min="12810" max="12810" width="17" style="100" customWidth="1"/>
    <col min="12811" max="13057" width="9.140625" style="100"/>
    <col min="13058" max="13058" width="26.28515625" style="100" bestFit="1" customWidth="1"/>
    <col min="13059" max="13064" width="20.7109375" style="100" customWidth="1"/>
    <col min="13065" max="13065" width="15" style="100" customWidth="1"/>
    <col min="13066" max="13066" width="17" style="100" customWidth="1"/>
    <col min="13067" max="13313" width="9.140625" style="100"/>
    <col min="13314" max="13314" width="26.28515625" style="100" bestFit="1" customWidth="1"/>
    <col min="13315" max="13320" width="20.7109375" style="100" customWidth="1"/>
    <col min="13321" max="13321" width="15" style="100" customWidth="1"/>
    <col min="13322" max="13322" width="17" style="100" customWidth="1"/>
    <col min="13323" max="13569" width="9.140625" style="100"/>
    <col min="13570" max="13570" width="26.28515625" style="100" bestFit="1" customWidth="1"/>
    <col min="13571" max="13576" width="20.7109375" style="100" customWidth="1"/>
    <col min="13577" max="13577" width="15" style="100" customWidth="1"/>
    <col min="13578" max="13578" width="17" style="100" customWidth="1"/>
    <col min="13579" max="13825" width="9.140625" style="100"/>
    <col min="13826" max="13826" width="26.28515625" style="100" bestFit="1" customWidth="1"/>
    <col min="13827" max="13832" width="20.7109375" style="100" customWidth="1"/>
    <col min="13833" max="13833" width="15" style="100" customWidth="1"/>
    <col min="13834" max="13834" width="17" style="100" customWidth="1"/>
    <col min="13835" max="14081" width="9.140625" style="100"/>
    <col min="14082" max="14082" width="26.28515625" style="100" bestFit="1" customWidth="1"/>
    <col min="14083" max="14088" width="20.7109375" style="100" customWidth="1"/>
    <col min="14089" max="14089" width="15" style="100" customWidth="1"/>
    <col min="14090" max="14090" width="17" style="100" customWidth="1"/>
    <col min="14091" max="14337" width="9.140625" style="100"/>
    <col min="14338" max="14338" width="26.28515625" style="100" bestFit="1" customWidth="1"/>
    <col min="14339" max="14344" width="20.7109375" style="100" customWidth="1"/>
    <col min="14345" max="14345" width="15" style="100" customWidth="1"/>
    <col min="14346" max="14346" width="17" style="100" customWidth="1"/>
    <col min="14347" max="14593" width="9.140625" style="100"/>
    <col min="14594" max="14594" width="26.28515625" style="100" bestFit="1" customWidth="1"/>
    <col min="14595" max="14600" width="20.7109375" style="100" customWidth="1"/>
    <col min="14601" max="14601" width="15" style="100" customWidth="1"/>
    <col min="14602" max="14602" width="17" style="100" customWidth="1"/>
    <col min="14603" max="14849" width="9.140625" style="100"/>
    <col min="14850" max="14850" width="26.28515625" style="100" bestFit="1" customWidth="1"/>
    <col min="14851" max="14856" width="20.7109375" style="100" customWidth="1"/>
    <col min="14857" max="14857" width="15" style="100" customWidth="1"/>
    <col min="14858" max="14858" width="17" style="100" customWidth="1"/>
    <col min="14859" max="15105" width="9.140625" style="100"/>
    <col min="15106" max="15106" width="26.28515625" style="100" bestFit="1" customWidth="1"/>
    <col min="15107" max="15112" width="20.7109375" style="100" customWidth="1"/>
    <col min="15113" max="15113" width="15" style="100" customWidth="1"/>
    <col min="15114" max="15114" width="17" style="100" customWidth="1"/>
    <col min="15115" max="15361" width="9.140625" style="100"/>
    <col min="15362" max="15362" width="26.28515625" style="100" bestFit="1" customWidth="1"/>
    <col min="15363" max="15368" width="20.7109375" style="100" customWidth="1"/>
    <col min="15369" max="15369" width="15" style="100" customWidth="1"/>
    <col min="15370" max="15370" width="17" style="100" customWidth="1"/>
    <col min="15371" max="15617" width="9.140625" style="100"/>
    <col min="15618" max="15618" width="26.28515625" style="100" bestFit="1" customWidth="1"/>
    <col min="15619" max="15624" width="20.7109375" style="100" customWidth="1"/>
    <col min="15625" max="15625" width="15" style="100" customWidth="1"/>
    <col min="15626" max="15626" width="17" style="100" customWidth="1"/>
    <col min="15627" max="15873" width="9.140625" style="100"/>
    <col min="15874" max="15874" width="26.28515625" style="100" bestFit="1" customWidth="1"/>
    <col min="15875" max="15880" width="20.7109375" style="100" customWidth="1"/>
    <col min="15881" max="15881" width="15" style="100" customWidth="1"/>
    <col min="15882" max="15882" width="17" style="100" customWidth="1"/>
    <col min="15883" max="16129" width="9.140625" style="100"/>
    <col min="16130" max="16130" width="26.28515625" style="100" bestFit="1" customWidth="1"/>
    <col min="16131" max="16136" width="20.7109375" style="100" customWidth="1"/>
    <col min="16137" max="16137" width="15" style="100" customWidth="1"/>
    <col min="16138" max="16138" width="17" style="100" customWidth="1"/>
    <col min="16139" max="16384" width="9.140625" style="100"/>
  </cols>
  <sheetData>
    <row r="2" spans="1:8" ht="17.25" x14ac:dyDescent="0.3">
      <c r="B2" s="206" t="s">
        <v>93</v>
      </c>
      <c r="C2" s="207" t="s">
        <v>80</v>
      </c>
      <c r="D2" s="207"/>
      <c r="E2" s="207" t="s">
        <v>92</v>
      </c>
      <c r="F2" s="207"/>
      <c r="G2" s="207" t="s">
        <v>17</v>
      </c>
      <c r="H2" s="207"/>
    </row>
    <row r="3" spans="1:8" ht="17.25" x14ac:dyDescent="0.3">
      <c r="B3" s="206"/>
      <c r="C3" s="102" t="s">
        <v>84</v>
      </c>
      <c r="D3" s="102" t="s">
        <v>0</v>
      </c>
      <c r="E3" s="102" t="s">
        <v>84</v>
      </c>
      <c r="F3" s="102" t="s">
        <v>0</v>
      </c>
      <c r="G3" s="102" t="s">
        <v>84</v>
      </c>
      <c r="H3" s="102" t="s">
        <v>0</v>
      </c>
    </row>
    <row r="4" spans="1:8" ht="17.25" x14ac:dyDescent="0.3">
      <c r="A4" s="100" t="s">
        <v>2</v>
      </c>
      <c r="B4" s="110" t="s">
        <v>60</v>
      </c>
      <c r="C4" s="111">
        <f>SUM(C5:C6)</f>
        <v>3611064</v>
      </c>
      <c r="D4" s="111">
        <f t="shared" ref="D4" si="0">SUM(D5:D6)</f>
        <v>1457226.1418282837</v>
      </c>
      <c r="E4" s="111">
        <f>SUM(E5:E6)</f>
        <v>10443</v>
      </c>
      <c r="F4" s="111">
        <f>SUM(F5:F6)</f>
        <v>35891.041835042997</v>
      </c>
      <c r="G4" s="111">
        <f>C4+E4</f>
        <v>3621507</v>
      </c>
      <c r="H4" s="111">
        <f>D4+F4</f>
        <v>1493117.1836633268</v>
      </c>
    </row>
    <row r="5" spans="1:8" ht="17.25" x14ac:dyDescent="0.3">
      <c r="B5" s="103" t="s">
        <v>94</v>
      </c>
      <c r="C5" s="104">
        <f>'3. Kombinasi_Rek'!G81</f>
        <v>3432537</v>
      </c>
      <c r="D5" s="104">
        <f>+'4. Kombinasi_Nom'!G81</f>
        <v>1098936.4524561015</v>
      </c>
      <c r="E5" s="104">
        <f>+'3. Kombinasi_Rek'!Q81</f>
        <v>10056</v>
      </c>
      <c r="F5" s="104">
        <f>+'4. Kombinasi_Nom'!Q81</f>
        <v>27954.183118834</v>
      </c>
      <c r="G5" s="106">
        <f>C5+E5</f>
        <v>3442593</v>
      </c>
      <c r="H5" s="106">
        <f t="shared" ref="G5:H22" si="1">D5+F5</f>
        <v>1126890.6355749355</v>
      </c>
    </row>
    <row r="6" spans="1:8" ht="17.25" x14ac:dyDescent="0.3">
      <c r="B6" s="103" t="s">
        <v>95</v>
      </c>
      <c r="C6" s="104">
        <f>'3. Kombinasi_Rek'!H81</f>
        <v>178527</v>
      </c>
      <c r="D6" s="104">
        <f>+'4. Kombinasi_Nom'!H81</f>
        <v>358289.68937218213</v>
      </c>
      <c r="E6" s="104">
        <f>+'3. Kombinasi_Rek'!R81</f>
        <v>387</v>
      </c>
      <c r="F6" s="104">
        <f>+'4. Kombinasi_Nom'!R81</f>
        <v>7936.8587162090007</v>
      </c>
      <c r="G6" s="106">
        <f t="shared" si="1"/>
        <v>178914</v>
      </c>
      <c r="H6" s="106">
        <f t="shared" si="1"/>
        <v>366226.54808839114</v>
      </c>
    </row>
    <row r="7" spans="1:8" ht="17.25" x14ac:dyDescent="0.3">
      <c r="B7" s="103"/>
      <c r="C7" s="105"/>
      <c r="D7" s="105"/>
      <c r="E7" s="105"/>
      <c r="F7" s="105"/>
      <c r="G7" s="106"/>
      <c r="H7" s="106"/>
    </row>
    <row r="8" spans="1:8" s="101" customFormat="1" ht="17.25" x14ac:dyDescent="0.3">
      <c r="A8" s="101" t="s">
        <v>4</v>
      </c>
      <c r="B8" s="110" t="s">
        <v>61</v>
      </c>
      <c r="C8" s="111">
        <f>SUM(C9:C10)</f>
        <v>293228757</v>
      </c>
      <c r="D8" s="111">
        <f t="shared" ref="D8:F8" si="2">SUM(D9:D10)</f>
        <v>1942684.0919205078</v>
      </c>
      <c r="E8" s="111">
        <f t="shared" si="2"/>
        <v>6939</v>
      </c>
      <c r="F8" s="111">
        <f t="shared" si="2"/>
        <v>10043.542579210998</v>
      </c>
      <c r="G8" s="111">
        <f t="shared" si="1"/>
        <v>293235696</v>
      </c>
      <c r="H8" s="111">
        <f t="shared" si="1"/>
        <v>1952727.6344997189</v>
      </c>
    </row>
    <row r="9" spans="1:8" ht="17.25" x14ac:dyDescent="0.3">
      <c r="B9" s="103" t="s">
        <v>94</v>
      </c>
      <c r="C9" s="105">
        <f>+'3. Kombinasi_Rek'!K81</f>
        <v>292244447</v>
      </c>
      <c r="D9" s="105">
        <f>+'4. Kombinasi_Nom'!K81</f>
        <v>1813657.9167571589</v>
      </c>
      <c r="E9" s="105">
        <f>+'3. Kombinasi_Rek'!U81</f>
        <v>6932</v>
      </c>
      <c r="F9" s="105">
        <f>+'4. Kombinasi_Nom'!U81</f>
        <v>10028.653913500999</v>
      </c>
      <c r="G9" s="106">
        <f t="shared" si="1"/>
        <v>292251379</v>
      </c>
      <c r="H9" s="106">
        <f t="shared" si="1"/>
        <v>1823686.5706706599</v>
      </c>
    </row>
    <row r="10" spans="1:8" ht="17.25" x14ac:dyDescent="0.3">
      <c r="B10" s="103" t="s">
        <v>95</v>
      </c>
      <c r="C10" s="105">
        <f>+'3. Kombinasi_Rek'!L81</f>
        <v>984310</v>
      </c>
      <c r="D10" s="105">
        <f>+'4. Kombinasi_Nom'!L81</f>
        <v>129026.17516334896</v>
      </c>
      <c r="E10" s="105">
        <f>+'3. Kombinasi_Rek'!V81</f>
        <v>7</v>
      </c>
      <c r="F10" s="105">
        <f>+'4. Kombinasi_Nom'!V81</f>
        <v>14.88866571</v>
      </c>
      <c r="G10" s="106">
        <f t="shared" si="1"/>
        <v>984317</v>
      </c>
      <c r="H10" s="106">
        <f t="shared" si="1"/>
        <v>129041.06382905896</v>
      </c>
    </row>
    <row r="11" spans="1:8" ht="17.25" x14ac:dyDescent="0.3">
      <c r="B11" s="103"/>
      <c r="C11" s="105"/>
      <c r="D11" s="105"/>
      <c r="E11" s="105"/>
      <c r="F11" s="105"/>
      <c r="G11" s="106"/>
      <c r="H11" s="106"/>
    </row>
    <row r="12" spans="1:8" s="101" customFormat="1" ht="17.25" x14ac:dyDescent="0.3">
      <c r="A12" s="101" t="s">
        <v>19</v>
      </c>
      <c r="B12" s="110" t="s">
        <v>62</v>
      </c>
      <c r="C12" s="111">
        <f>SUM(C13:C14)</f>
        <v>6455</v>
      </c>
      <c r="D12" s="111">
        <f t="shared" ref="D12:E12" si="3">SUM(D13:D14)</f>
        <v>56082.187053477996</v>
      </c>
      <c r="E12" s="111">
        <f t="shared" si="3"/>
        <v>182</v>
      </c>
      <c r="F12" s="111">
        <f>SUM(F13:F14)</f>
        <v>15734.02363009</v>
      </c>
      <c r="G12" s="111">
        <f t="shared" si="1"/>
        <v>6637</v>
      </c>
      <c r="H12" s="111">
        <f t="shared" si="1"/>
        <v>71816.210683568002</v>
      </c>
    </row>
    <row r="13" spans="1:8" ht="17.25" x14ac:dyDescent="0.3">
      <c r="B13" s="103" t="s">
        <v>94</v>
      </c>
      <c r="C13" s="105">
        <f>+'3. Kombinasi_Rek'!C81</f>
        <v>6173</v>
      </c>
      <c r="D13" s="105">
        <f>+'4. Kombinasi_Nom'!C81</f>
        <v>45881.899005131992</v>
      </c>
      <c r="E13" s="105">
        <f>+'3. Kombinasi_Rek'!M81</f>
        <v>182</v>
      </c>
      <c r="F13" s="105">
        <f>+'4. Kombinasi_Nom'!M81</f>
        <v>15734.02363009</v>
      </c>
      <c r="G13" s="106">
        <f t="shared" si="1"/>
        <v>6355</v>
      </c>
      <c r="H13" s="106">
        <f t="shared" si="1"/>
        <v>61615.922635221992</v>
      </c>
    </row>
    <row r="14" spans="1:8" ht="17.25" x14ac:dyDescent="0.3">
      <c r="B14" s="103" t="s">
        <v>95</v>
      </c>
      <c r="C14" s="105">
        <f>+'3. Kombinasi_Rek'!D81</f>
        <v>282</v>
      </c>
      <c r="D14" s="105">
        <f>+'4. Kombinasi_Nom'!D81</f>
        <v>10200.288048346001</v>
      </c>
      <c r="E14" s="105">
        <v>0</v>
      </c>
      <c r="F14" s="105">
        <v>0</v>
      </c>
      <c r="G14" s="106">
        <f t="shared" si="1"/>
        <v>282</v>
      </c>
      <c r="H14" s="106">
        <f t="shared" si="1"/>
        <v>10200.288048346001</v>
      </c>
    </row>
    <row r="15" spans="1:8" ht="17.25" x14ac:dyDescent="0.3">
      <c r="B15" s="103"/>
      <c r="C15" s="105"/>
      <c r="D15" s="105"/>
      <c r="E15" s="107"/>
      <c r="F15" s="107"/>
      <c r="G15" s="106"/>
      <c r="H15" s="106"/>
    </row>
    <row r="16" spans="1:8" s="101" customFormat="1" ht="17.25" x14ac:dyDescent="0.3">
      <c r="A16" s="101" t="s">
        <v>1</v>
      </c>
      <c r="B16" s="110" t="s">
        <v>63</v>
      </c>
      <c r="C16" s="111">
        <f>SUM(C17:C18)</f>
        <v>4825850</v>
      </c>
      <c r="D16" s="111">
        <f t="shared" ref="D16:F16" si="4">SUM(D17:D18)</f>
        <v>2525160.7871665815</v>
      </c>
      <c r="E16" s="111">
        <f t="shared" si="4"/>
        <v>7927</v>
      </c>
      <c r="F16" s="111">
        <f t="shared" si="4"/>
        <v>16013.704017193999</v>
      </c>
      <c r="G16" s="111">
        <f t="shared" si="1"/>
        <v>4833777</v>
      </c>
      <c r="H16" s="111">
        <f t="shared" si="1"/>
        <v>2541174.4911837755</v>
      </c>
    </row>
    <row r="17" spans="1:8" ht="17.25" x14ac:dyDescent="0.3">
      <c r="B17" s="103" t="s">
        <v>94</v>
      </c>
      <c r="C17" s="105">
        <f>+'3. Kombinasi_Rek'!E81</f>
        <v>4657906</v>
      </c>
      <c r="D17" s="105">
        <f>+'4. Kombinasi_Nom'!E81</f>
        <v>2201363.5327110807</v>
      </c>
      <c r="E17" s="105">
        <f>+'3. Kombinasi_Rek'!O81</f>
        <v>7921</v>
      </c>
      <c r="F17" s="105">
        <f>+'4. Kombinasi_Nom'!O81</f>
        <v>15365.876690403999</v>
      </c>
      <c r="G17" s="106">
        <f t="shared" si="1"/>
        <v>4665827</v>
      </c>
      <c r="H17" s="106">
        <f t="shared" si="1"/>
        <v>2216729.4094014848</v>
      </c>
    </row>
    <row r="18" spans="1:8" ht="17.25" x14ac:dyDescent="0.3">
      <c r="B18" s="103" t="s">
        <v>95</v>
      </c>
      <c r="C18" s="105">
        <f>+'3. Kombinasi_Rek'!F81</f>
        <v>167944</v>
      </c>
      <c r="D18" s="105">
        <f>+'4. Kombinasi_Nom'!F81</f>
        <v>323797.25445550092</v>
      </c>
      <c r="E18" s="105">
        <f>+'3. Kombinasi_Rek'!P81</f>
        <v>6</v>
      </c>
      <c r="F18" s="105">
        <f>+'4. Kombinasi_Nom'!P81</f>
        <v>647.82732679000003</v>
      </c>
      <c r="G18" s="106">
        <f t="shared" si="1"/>
        <v>167950</v>
      </c>
      <c r="H18" s="106">
        <f t="shared" si="1"/>
        <v>324445.08178229094</v>
      </c>
    </row>
    <row r="19" spans="1:8" ht="17.25" x14ac:dyDescent="0.3">
      <c r="B19" s="103"/>
      <c r="C19" s="105"/>
      <c r="D19" s="105"/>
      <c r="E19" s="105"/>
      <c r="F19" s="105"/>
      <c r="G19" s="106"/>
      <c r="H19" s="106"/>
    </row>
    <row r="20" spans="1:8" s="101" customFormat="1" ht="17.25" x14ac:dyDescent="0.3">
      <c r="A20" s="101" t="s">
        <v>3</v>
      </c>
      <c r="B20" s="110" t="s">
        <v>64</v>
      </c>
      <c r="C20" s="111">
        <f>SUM(C21:C22)</f>
        <v>40</v>
      </c>
      <c r="D20" s="111">
        <f t="shared" ref="D20:F20" si="5">SUM(D21:D22)</f>
        <v>650.00979625299988</v>
      </c>
      <c r="E20" s="111">
        <f t="shared" si="5"/>
        <v>298</v>
      </c>
      <c r="F20" s="111">
        <f t="shared" si="5"/>
        <v>17893.268217470002</v>
      </c>
      <c r="G20" s="111">
        <f t="shared" si="1"/>
        <v>338</v>
      </c>
      <c r="H20" s="111">
        <f t="shared" si="1"/>
        <v>18543.278013723</v>
      </c>
    </row>
    <row r="21" spans="1:8" ht="17.25" x14ac:dyDescent="0.3">
      <c r="B21" s="103" t="s">
        <v>94</v>
      </c>
      <c r="C21" s="105">
        <f>+'3. Kombinasi_Rek'!I81</f>
        <v>40</v>
      </c>
      <c r="D21" s="105">
        <f>+'4. Kombinasi_Nom'!I81</f>
        <v>650.00979625299988</v>
      </c>
      <c r="E21" s="105">
        <f>+'3. Kombinasi_Rek'!S81</f>
        <v>298</v>
      </c>
      <c r="F21" s="105">
        <f>+'4. Kombinasi_Nom'!S81</f>
        <v>17893.268217470002</v>
      </c>
      <c r="G21" s="106">
        <f t="shared" si="1"/>
        <v>338</v>
      </c>
      <c r="H21" s="106">
        <f t="shared" si="1"/>
        <v>18543.278013723</v>
      </c>
    </row>
    <row r="22" spans="1:8" ht="17.25" x14ac:dyDescent="0.3">
      <c r="B22" s="103" t="s">
        <v>95</v>
      </c>
      <c r="C22" s="104">
        <f>+'3. Kombinasi_Rek'!J81</f>
        <v>0</v>
      </c>
      <c r="D22" s="104">
        <f>+'4. Kombinasi_Nom'!J81</f>
        <v>0</v>
      </c>
      <c r="E22" s="104">
        <f>+'3. Kombinasi_Rek'!T81</f>
        <v>0</v>
      </c>
      <c r="F22" s="104">
        <f>+'4. Kombinasi_Nom'!N81</f>
        <v>0</v>
      </c>
      <c r="G22" s="106">
        <f t="shared" si="1"/>
        <v>0</v>
      </c>
      <c r="H22" s="106">
        <f t="shared" si="1"/>
        <v>0</v>
      </c>
    </row>
    <row r="23" spans="1:8" ht="17.25" x14ac:dyDescent="0.3">
      <c r="B23" s="103"/>
      <c r="C23" s="104"/>
      <c r="D23" s="104"/>
      <c r="E23" s="104"/>
      <c r="F23" s="104"/>
      <c r="G23" s="106"/>
      <c r="H23" s="106"/>
    </row>
    <row r="24" spans="1:8" ht="17.25" x14ac:dyDescent="0.3">
      <c r="B24" s="108" t="s">
        <v>17</v>
      </c>
      <c r="C24" s="109">
        <f>SUM(C25:C26)</f>
        <v>301672166</v>
      </c>
      <c r="D24" s="109">
        <f t="shared" ref="D24:H24" si="6">SUM(D25:D26)</f>
        <v>5981803.217765105</v>
      </c>
      <c r="E24" s="109">
        <f t="shared" si="6"/>
        <v>25789</v>
      </c>
      <c r="F24" s="109">
        <f t="shared" si="6"/>
        <v>95575.580279007991</v>
      </c>
      <c r="G24" s="109">
        <f t="shared" si="6"/>
        <v>301697955</v>
      </c>
      <c r="H24" s="109">
        <f t="shared" si="6"/>
        <v>6077378.7980441125</v>
      </c>
    </row>
    <row r="25" spans="1:8" ht="17.25" x14ac:dyDescent="0.3">
      <c r="B25" s="112" t="s">
        <v>94</v>
      </c>
      <c r="C25" s="113">
        <f>C5+C9+C13+C17+C21</f>
        <v>300341103</v>
      </c>
      <c r="D25" s="113">
        <f t="shared" ref="D25:H26" si="7">D5+D9+D13+D17+D21</f>
        <v>5160489.8107257271</v>
      </c>
      <c r="E25" s="113">
        <f t="shared" si="7"/>
        <v>25389</v>
      </c>
      <c r="F25" s="113">
        <f t="shared" si="7"/>
        <v>86976.005570298992</v>
      </c>
      <c r="G25" s="113">
        <f t="shared" si="7"/>
        <v>300366492</v>
      </c>
      <c r="H25" s="113">
        <f>H5+H9+H13+H17+H21</f>
        <v>5247465.8162960252</v>
      </c>
    </row>
    <row r="26" spans="1:8" ht="17.25" x14ac:dyDescent="0.3">
      <c r="B26" s="114" t="s">
        <v>95</v>
      </c>
      <c r="C26" s="115">
        <f>C6+C10+C14+C18+C22</f>
        <v>1331063</v>
      </c>
      <c r="D26" s="115">
        <f t="shared" si="7"/>
        <v>821313.40703937807</v>
      </c>
      <c r="E26" s="115">
        <f t="shared" si="7"/>
        <v>400</v>
      </c>
      <c r="F26" s="115">
        <f t="shared" si="7"/>
        <v>8599.5747087090003</v>
      </c>
      <c r="G26" s="115">
        <f t="shared" si="7"/>
        <v>1331463</v>
      </c>
      <c r="H26" s="115">
        <f t="shared" si="7"/>
        <v>829912.9817480871</v>
      </c>
    </row>
    <row r="33" spans="2:8" ht="17.25" x14ac:dyDescent="0.3">
      <c r="B33" s="206" t="s">
        <v>93</v>
      </c>
      <c r="C33" s="207" t="s">
        <v>80</v>
      </c>
      <c r="D33" s="207"/>
      <c r="E33" s="207" t="s">
        <v>92</v>
      </c>
      <c r="F33" s="207"/>
      <c r="G33" s="207" t="s">
        <v>17</v>
      </c>
      <c r="H33" s="207"/>
    </row>
    <row r="34" spans="2:8" ht="17.25" x14ac:dyDescent="0.3">
      <c r="B34" s="206"/>
      <c r="C34" s="102" t="s">
        <v>84</v>
      </c>
      <c r="D34" s="102" t="s">
        <v>0</v>
      </c>
      <c r="E34" s="102" t="s">
        <v>84</v>
      </c>
      <c r="F34" s="102" t="s">
        <v>0</v>
      </c>
      <c r="G34" s="102" t="s">
        <v>84</v>
      </c>
      <c r="H34" s="102" t="s">
        <v>0</v>
      </c>
    </row>
    <row r="35" spans="2:8" ht="17.25" x14ac:dyDescent="0.3">
      <c r="B35" s="110" t="s">
        <v>10</v>
      </c>
      <c r="C35" s="111">
        <f>SUM(C36:C37)</f>
        <v>296177909</v>
      </c>
      <c r="D35" s="111">
        <f>SUM(D36:D37)</f>
        <v>882783.06375201419</v>
      </c>
      <c r="E35" s="111">
        <f>SUM(E36:E37)</f>
        <v>9879</v>
      </c>
      <c r="F35" s="111">
        <f>SUM(F36:F37)</f>
        <v>263.57678843599996</v>
      </c>
      <c r="G35" s="111">
        <f t="shared" ref="G35:H37" si="8">C35+E35</f>
        <v>296187788</v>
      </c>
      <c r="H35" s="111">
        <f t="shared" si="8"/>
        <v>883046.64054045023</v>
      </c>
    </row>
    <row r="36" spans="2:8" ht="17.25" x14ac:dyDescent="0.3">
      <c r="B36" s="103" t="s">
        <v>94</v>
      </c>
      <c r="C36" s="104">
        <f>+'3. Kombinasi_Rek'!Y81</f>
        <v>295154590</v>
      </c>
      <c r="D36" s="104">
        <f>+'4. Kombinasi_Nom'!Y81</f>
        <v>868147.09367298021</v>
      </c>
      <c r="E36" s="104">
        <f>+'3. Kombinasi_Rek'!AM81</f>
        <v>9783</v>
      </c>
      <c r="F36" s="104">
        <f>+'4. Kombinasi_Nom'!AM81</f>
        <v>261.01638195399994</v>
      </c>
      <c r="G36" s="106">
        <f t="shared" si="8"/>
        <v>295164373</v>
      </c>
      <c r="H36" s="106">
        <f t="shared" si="8"/>
        <v>868408.11005493416</v>
      </c>
    </row>
    <row r="37" spans="2:8" ht="17.25" x14ac:dyDescent="0.3">
      <c r="B37" s="103" t="s">
        <v>95</v>
      </c>
      <c r="C37" s="104">
        <f>+'3. Kombinasi_Rek'!Z81</f>
        <v>1023319</v>
      </c>
      <c r="D37" s="104">
        <f>+'4. Kombinasi_Nom'!Z81</f>
        <v>14635.970079033999</v>
      </c>
      <c r="E37" s="104">
        <f>+'3. Kombinasi_Rek'!AN81</f>
        <v>96</v>
      </c>
      <c r="F37" s="104">
        <f>+'4. Kombinasi_Nom'!AN81</f>
        <v>2.5604064820000003</v>
      </c>
      <c r="G37" s="106">
        <f t="shared" si="8"/>
        <v>1023415</v>
      </c>
      <c r="H37" s="106">
        <f t="shared" si="8"/>
        <v>14638.530485515999</v>
      </c>
    </row>
    <row r="38" spans="2:8" ht="17.25" x14ac:dyDescent="0.3">
      <c r="B38" s="103"/>
      <c r="C38" s="105"/>
      <c r="D38" s="105"/>
      <c r="E38" s="105"/>
      <c r="F38" s="105"/>
      <c r="G38" s="106"/>
      <c r="H38" s="106"/>
    </row>
    <row r="39" spans="2:8" ht="17.25" x14ac:dyDescent="0.3">
      <c r="B39" s="110" t="s">
        <v>11</v>
      </c>
      <c r="C39" s="111">
        <f>SUM(C40:C41)</f>
        <v>2508471</v>
      </c>
      <c r="D39" s="111">
        <f>SUM(D40:D41)</f>
        <v>351843.33253302885</v>
      </c>
      <c r="E39" s="111">
        <f>SUM(E40:E41)</f>
        <v>2047</v>
      </c>
      <c r="F39" s="111">
        <f>SUM(F40:F41)</f>
        <v>305.31637665200003</v>
      </c>
      <c r="G39" s="111">
        <f t="shared" ref="G39:H41" si="9">C39+E39</f>
        <v>2510518</v>
      </c>
      <c r="H39" s="111">
        <f t="shared" si="9"/>
        <v>352148.64890968084</v>
      </c>
    </row>
    <row r="40" spans="2:8" ht="17.25" x14ac:dyDescent="0.3">
      <c r="B40" s="103" t="s">
        <v>94</v>
      </c>
      <c r="C40" s="105">
        <f>+'3. Kombinasi_Rek'!AA81</f>
        <v>2404226</v>
      </c>
      <c r="D40" s="105">
        <f>+'4. Kombinasi_Nom'!AA81</f>
        <v>337022.63657948386</v>
      </c>
      <c r="E40" s="105">
        <f>+'3. Kombinasi_Rek'!AO81</f>
        <v>2027</v>
      </c>
      <c r="F40" s="105">
        <f>+'4. Kombinasi_Nom'!AO81</f>
        <v>302.45466833300003</v>
      </c>
      <c r="G40" s="106">
        <f t="shared" si="9"/>
        <v>2406253</v>
      </c>
      <c r="H40" s="106">
        <f t="shared" si="9"/>
        <v>337325.09124781686</v>
      </c>
    </row>
    <row r="41" spans="2:8" ht="17.25" x14ac:dyDescent="0.3">
      <c r="B41" s="103" t="s">
        <v>95</v>
      </c>
      <c r="C41" s="105">
        <f>+'3. Kombinasi_Rek'!AB81</f>
        <v>104245</v>
      </c>
      <c r="D41" s="105">
        <f>+'4. Kombinasi_Nom'!AB81</f>
        <v>14820.695953545001</v>
      </c>
      <c r="E41" s="105">
        <f>+'3. Kombinasi_Rek'!AP81</f>
        <v>20</v>
      </c>
      <c r="F41" s="105">
        <f>+'4. Kombinasi_Nom'!AP81</f>
        <v>2.8617083190000003</v>
      </c>
      <c r="G41" s="106">
        <f t="shared" si="9"/>
        <v>104265</v>
      </c>
      <c r="H41" s="106">
        <f t="shared" si="9"/>
        <v>14823.557661864001</v>
      </c>
    </row>
    <row r="42" spans="2:8" ht="17.25" x14ac:dyDescent="0.3">
      <c r="B42" s="103"/>
      <c r="C42" s="105"/>
      <c r="D42" s="105"/>
      <c r="E42" s="105"/>
      <c r="F42" s="105"/>
      <c r="G42" s="106"/>
      <c r="H42" s="106"/>
    </row>
    <row r="43" spans="2:8" ht="17.25" x14ac:dyDescent="0.3">
      <c r="B43" s="110" t="s">
        <v>12</v>
      </c>
      <c r="C43" s="111">
        <f>SUM(C44:C45)</f>
        <v>1737209</v>
      </c>
      <c r="D43" s="111">
        <f>SUM(D44:D45)</f>
        <v>556125.76699639496</v>
      </c>
      <c r="E43" s="111">
        <f>SUM(E44:E45)</f>
        <v>4110</v>
      </c>
      <c r="F43" s="111">
        <f>SUM(F44:F45)</f>
        <v>1505.1582061219997</v>
      </c>
      <c r="G43" s="111">
        <f t="shared" ref="G43:H45" si="10">C43+E43</f>
        <v>1741319</v>
      </c>
      <c r="H43" s="111">
        <f t="shared" si="10"/>
        <v>557630.92520251696</v>
      </c>
    </row>
    <row r="44" spans="2:8" ht="17.25" x14ac:dyDescent="0.3">
      <c r="B44" s="103" t="s">
        <v>94</v>
      </c>
      <c r="C44" s="105">
        <f>+'3. Kombinasi_Rek'!AC81</f>
        <v>1637184</v>
      </c>
      <c r="D44" s="105">
        <f>+'4. Kombinasi_Nom'!AC81</f>
        <v>524431.736919421</v>
      </c>
      <c r="E44" s="105">
        <f>+'3. Kombinasi_Rek'!AQ81</f>
        <v>4070</v>
      </c>
      <c r="F44" s="105">
        <f>+'4. Kombinasi_Nom'!AQ81</f>
        <v>1491.5150550779997</v>
      </c>
      <c r="G44" s="106">
        <f t="shared" si="10"/>
        <v>1641254</v>
      </c>
      <c r="H44" s="106">
        <f t="shared" si="10"/>
        <v>525923.25197449897</v>
      </c>
    </row>
    <row r="45" spans="2:8" ht="17.25" x14ac:dyDescent="0.3">
      <c r="B45" s="103" t="s">
        <v>95</v>
      </c>
      <c r="C45" s="105">
        <f>+'3. Kombinasi_Rek'!AD81</f>
        <v>100025</v>
      </c>
      <c r="D45" s="105">
        <f>+'4. Kombinasi_Nom'!AD81</f>
        <v>31694.030076973992</v>
      </c>
      <c r="E45" s="105">
        <f>+'3. Kombinasi_Rek'!AR81</f>
        <v>40</v>
      </c>
      <c r="F45" s="105">
        <f>+'4. Kombinasi_Nom'!AR81</f>
        <v>13.643151044</v>
      </c>
      <c r="G45" s="106">
        <f t="shared" si="10"/>
        <v>100065</v>
      </c>
      <c r="H45" s="106">
        <f t="shared" si="10"/>
        <v>31707.673228017993</v>
      </c>
    </row>
    <row r="46" spans="2:8" ht="17.25" x14ac:dyDescent="0.3">
      <c r="B46" s="103"/>
      <c r="C46" s="105"/>
      <c r="D46" s="105"/>
      <c r="E46" s="107"/>
      <c r="F46" s="107"/>
      <c r="G46" s="106"/>
      <c r="H46" s="106"/>
    </row>
    <row r="47" spans="2:8" ht="17.25" x14ac:dyDescent="0.3">
      <c r="B47" s="110" t="s">
        <v>13</v>
      </c>
      <c r="C47" s="111">
        <f>SUM(C48:C49)</f>
        <v>674466</v>
      </c>
      <c r="D47" s="111">
        <f>SUM(D48:D49)</f>
        <v>487264.66629187495</v>
      </c>
      <c r="E47" s="111">
        <f>SUM(E48:E49)</f>
        <v>3634</v>
      </c>
      <c r="F47" s="111">
        <f>SUM(F48:F49)</f>
        <v>3033.4611424589998</v>
      </c>
      <c r="G47" s="111">
        <f t="shared" ref="G47:H49" si="11">C47+E47</f>
        <v>678100</v>
      </c>
      <c r="H47" s="111">
        <f t="shared" si="11"/>
        <v>490298.12743433396</v>
      </c>
    </row>
    <row r="48" spans="2:8" ht="17.25" x14ac:dyDescent="0.3">
      <c r="B48" s="103" t="s">
        <v>94</v>
      </c>
      <c r="C48" s="105">
        <f>+'3. Kombinasi_Rek'!AE81</f>
        <v>629184</v>
      </c>
      <c r="D48" s="105">
        <f>+'4. Kombinasi_Nom'!AE81</f>
        <v>455626.27617733798</v>
      </c>
      <c r="E48" s="105">
        <f>+'3. Kombinasi_Rek'!AS81</f>
        <v>3600</v>
      </c>
      <c r="F48" s="105">
        <f>+'4. Kombinasi_Nom'!AS81</f>
        <v>3008.430557226</v>
      </c>
      <c r="G48" s="106">
        <f t="shared" si="11"/>
        <v>632784</v>
      </c>
      <c r="H48" s="106">
        <f t="shared" si="11"/>
        <v>458634.70673456398</v>
      </c>
    </row>
    <row r="49" spans="2:8" ht="17.25" x14ac:dyDescent="0.3">
      <c r="B49" s="103" t="s">
        <v>95</v>
      </c>
      <c r="C49" s="105">
        <f>+'3. Kombinasi_Rek'!AF81</f>
        <v>45282</v>
      </c>
      <c r="D49" s="105">
        <f>+'4. Kombinasi_Nom'!AF81</f>
        <v>31638.390114537004</v>
      </c>
      <c r="E49" s="105">
        <f>+'3. Kombinasi_Rek'!AT81</f>
        <v>34</v>
      </c>
      <c r="F49" s="105">
        <f>+'4. Kombinasi_Nom'!AT81</f>
        <v>25.030585233000004</v>
      </c>
      <c r="G49" s="106">
        <f t="shared" si="11"/>
        <v>45316</v>
      </c>
      <c r="H49" s="106">
        <f t="shared" si="11"/>
        <v>31663.420699770002</v>
      </c>
    </row>
    <row r="50" spans="2:8" ht="17.25" x14ac:dyDescent="0.3">
      <c r="B50" s="103"/>
      <c r="C50" s="105"/>
      <c r="D50" s="105"/>
      <c r="E50" s="105"/>
      <c r="F50" s="105"/>
      <c r="G50" s="106"/>
      <c r="H50" s="106"/>
    </row>
    <row r="51" spans="2:8" ht="17.25" x14ac:dyDescent="0.3">
      <c r="B51" s="110" t="s">
        <v>14</v>
      </c>
      <c r="C51" s="111">
        <f>SUM(C52:C53)</f>
        <v>294463</v>
      </c>
      <c r="D51" s="111">
        <f>SUM(D52:D53)</f>
        <v>418564.46215983306</v>
      </c>
      <c r="E51" s="111">
        <f>SUM(E52:E53)</f>
        <v>2504</v>
      </c>
      <c r="F51" s="111">
        <f>SUM(F52:F53)</f>
        <v>3895.0260977149997</v>
      </c>
      <c r="G51" s="111">
        <f t="shared" ref="G51:H53" si="12">C51+E51</f>
        <v>296967</v>
      </c>
      <c r="H51" s="111">
        <f t="shared" si="12"/>
        <v>422459.48825754807</v>
      </c>
    </row>
    <row r="52" spans="2:8" ht="17.25" x14ac:dyDescent="0.3">
      <c r="B52" s="103" t="s">
        <v>94</v>
      </c>
      <c r="C52" s="105">
        <f>+'3. Kombinasi_Rek'!AG81</f>
        <v>268810</v>
      </c>
      <c r="D52" s="105">
        <f>+'4. Kombinasi_Nom'!AG81</f>
        <v>382943.92070337106</v>
      </c>
      <c r="E52" s="105">
        <f>+'3. Kombinasi_Rek'!AU81</f>
        <v>2477</v>
      </c>
      <c r="F52" s="105">
        <f>+'4. Kombinasi_Nom'!AU81</f>
        <v>3857.5835162539997</v>
      </c>
      <c r="G52" s="106">
        <f t="shared" si="12"/>
        <v>271287</v>
      </c>
      <c r="H52" s="106">
        <f t="shared" si="12"/>
        <v>386801.50421962503</v>
      </c>
    </row>
    <row r="53" spans="2:8" ht="17.25" x14ac:dyDescent="0.3">
      <c r="B53" s="103" t="s">
        <v>95</v>
      </c>
      <c r="C53" s="105">
        <f>+'3. Kombinasi_Rek'!AH81</f>
        <v>25653</v>
      </c>
      <c r="D53" s="105">
        <f>+'4. Kombinasi_Nom'!AH81</f>
        <v>35620.541456462008</v>
      </c>
      <c r="E53" s="105">
        <f>+'3. Kombinasi_Rek'!AV81</f>
        <v>27</v>
      </c>
      <c r="F53" s="105">
        <f>+'4. Kombinasi_Nom'!AV81</f>
        <v>37.442581460999996</v>
      </c>
      <c r="G53" s="106">
        <f t="shared" si="12"/>
        <v>25680</v>
      </c>
      <c r="H53" s="106">
        <f t="shared" si="12"/>
        <v>35657.984037923008</v>
      </c>
    </row>
    <row r="54" spans="2:8" ht="17.25" x14ac:dyDescent="0.3">
      <c r="B54" s="103"/>
      <c r="C54" s="104"/>
      <c r="D54" s="104"/>
      <c r="E54" s="104"/>
      <c r="F54" s="104"/>
      <c r="G54" s="106"/>
      <c r="H54" s="106"/>
    </row>
    <row r="55" spans="2:8" ht="17.25" x14ac:dyDescent="0.3">
      <c r="B55" s="110" t="s">
        <v>15</v>
      </c>
      <c r="C55" s="111">
        <f>SUM(C56:C57)</f>
        <v>178484</v>
      </c>
      <c r="D55" s="111">
        <f>SUM(D56:D57)</f>
        <v>557562.14621033496</v>
      </c>
      <c r="E55" s="111">
        <f>SUM(E56:E57)</f>
        <v>1896</v>
      </c>
      <c r="F55" s="111">
        <f>SUM(F56:F57)</f>
        <v>6209.9306398059989</v>
      </c>
      <c r="G55" s="111">
        <f t="shared" ref="G55:H57" si="13">C55+E55</f>
        <v>180380</v>
      </c>
      <c r="H55" s="111">
        <f t="shared" si="13"/>
        <v>563772.07685014093</v>
      </c>
    </row>
    <row r="56" spans="2:8" ht="17.25" x14ac:dyDescent="0.3">
      <c r="B56" s="103" t="s">
        <v>94</v>
      </c>
      <c r="C56" s="105">
        <f>+'3. Kombinasi_Rek'!AI81</f>
        <v>162045</v>
      </c>
      <c r="D56" s="105">
        <f>+'4. Kombinasi_Nom'!AI81</f>
        <v>506722.25667587598</v>
      </c>
      <c r="E56" s="105">
        <f>+'3. Kombinasi_Rek'!AW81</f>
        <v>1856</v>
      </c>
      <c r="F56" s="105">
        <f>+'4. Kombinasi_Nom'!AW81</f>
        <v>6077.9924565139991</v>
      </c>
      <c r="G56" s="106">
        <f t="shared" si="13"/>
        <v>163901</v>
      </c>
      <c r="H56" s="106">
        <f t="shared" si="13"/>
        <v>512800.24913238996</v>
      </c>
    </row>
    <row r="57" spans="2:8" ht="17.25" x14ac:dyDescent="0.3">
      <c r="B57" s="103" t="s">
        <v>95</v>
      </c>
      <c r="C57" s="105">
        <f>+'3. Kombinasi_Rek'!AJ81</f>
        <v>16439</v>
      </c>
      <c r="D57" s="105">
        <f>+'4. Kombinasi_Nom'!AJ81</f>
        <v>50839.889534459006</v>
      </c>
      <c r="E57" s="105">
        <f>+'3. Kombinasi_Rek'!AX81</f>
        <v>40</v>
      </c>
      <c r="F57" s="105">
        <f>+'4. Kombinasi_Nom'!AX81</f>
        <v>131.93818329199999</v>
      </c>
      <c r="G57" s="106">
        <f t="shared" si="13"/>
        <v>16479</v>
      </c>
      <c r="H57" s="106">
        <f t="shared" si="13"/>
        <v>50971.827717751003</v>
      </c>
    </row>
    <row r="58" spans="2:8" ht="17.25" x14ac:dyDescent="0.3">
      <c r="B58" s="103"/>
      <c r="C58" s="105"/>
      <c r="D58" s="105"/>
      <c r="E58" s="105"/>
      <c r="F58" s="105"/>
      <c r="G58" s="106"/>
      <c r="H58" s="106"/>
    </row>
    <row r="59" spans="2:8" ht="17.25" x14ac:dyDescent="0.3">
      <c r="B59" s="110" t="s">
        <v>16</v>
      </c>
      <c r="C59" s="111">
        <f>SUM(C60:C61)</f>
        <v>101164</v>
      </c>
      <c r="D59" s="111">
        <f>SUM(D60:D61)</f>
        <v>2727659.7798216259</v>
      </c>
      <c r="E59" s="111">
        <f>SUM(E60:E61)</f>
        <v>1719</v>
      </c>
      <c r="F59" s="111">
        <f>SUM(F60:F61)</f>
        <v>80363.111027818013</v>
      </c>
      <c r="G59" s="111">
        <f t="shared" ref="G59:H61" si="14">C59+E59</f>
        <v>102883</v>
      </c>
      <c r="H59" s="111">
        <f t="shared" si="14"/>
        <v>2808022.8908494441</v>
      </c>
    </row>
    <row r="60" spans="2:8" ht="17.25" x14ac:dyDescent="0.3">
      <c r="B60" s="103" t="s">
        <v>94</v>
      </c>
      <c r="C60" s="105">
        <f>+'3. Kombinasi_Rek'!AK81</f>
        <v>85064</v>
      </c>
      <c r="D60" s="105">
        <f>+'4. Kombinasi_Nom'!AK81</f>
        <v>2085595.8899972588</v>
      </c>
      <c r="E60" s="105">
        <f>+'3. Kombinasi_Rek'!AY81</f>
        <v>1576</v>
      </c>
      <c r="F60" s="105">
        <f>+'4. Kombinasi_Nom'!AY81</f>
        <v>71977.012934940009</v>
      </c>
      <c r="G60" s="106">
        <f t="shared" si="14"/>
        <v>86640</v>
      </c>
      <c r="H60" s="106">
        <f t="shared" si="14"/>
        <v>2157572.9029321987</v>
      </c>
    </row>
    <row r="61" spans="2:8" ht="17.25" x14ac:dyDescent="0.3">
      <c r="B61" s="103" t="s">
        <v>95</v>
      </c>
      <c r="C61" s="105">
        <f>+'3. Kombinasi_Rek'!AL81</f>
        <v>16100</v>
      </c>
      <c r="D61" s="105">
        <f>+'4. Kombinasi_Nom'!AL81</f>
        <v>642063.8898243669</v>
      </c>
      <c r="E61" s="105">
        <f>+'3. Kombinasi_Rek'!AZ81</f>
        <v>143</v>
      </c>
      <c r="F61" s="105">
        <f>+'4. Kombinasi_Nom'!AZ81</f>
        <v>8386.0980928780009</v>
      </c>
      <c r="G61" s="106">
        <f t="shared" si="14"/>
        <v>16243</v>
      </c>
      <c r="H61" s="106">
        <f t="shared" si="14"/>
        <v>650449.9879172449</v>
      </c>
    </row>
    <row r="62" spans="2:8" ht="17.25" x14ac:dyDescent="0.3">
      <c r="B62" s="103"/>
      <c r="C62" s="104"/>
      <c r="D62" s="104"/>
      <c r="E62" s="104"/>
      <c r="F62" s="104"/>
      <c r="G62" s="106"/>
      <c r="H62" s="106"/>
    </row>
    <row r="63" spans="2:8" ht="17.25" x14ac:dyDescent="0.3">
      <c r="B63" s="108" t="s">
        <v>17</v>
      </c>
      <c r="C63" s="109">
        <f>SUM(C64:C65)</f>
        <v>301672166</v>
      </c>
      <c r="D63" s="109">
        <f t="shared" ref="D63:H63" si="15">SUM(D64:D65)</f>
        <v>5981803.2177651068</v>
      </c>
      <c r="E63" s="109">
        <f t="shared" si="15"/>
        <v>25789</v>
      </c>
      <c r="F63" s="109">
        <f t="shared" si="15"/>
        <v>95575.580279008005</v>
      </c>
      <c r="G63" s="109">
        <f t="shared" si="15"/>
        <v>301697955</v>
      </c>
      <c r="H63" s="109">
        <f t="shared" si="15"/>
        <v>6077378.7980441153</v>
      </c>
    </row>
    <row r="64" spans="2:8" ht="17.25" x14ac:dyDescent="0.3">
      <c r="B64" s="112" t="s">
        <v>94</v>
      </c>
      <c r="C64" s="113">
        <f>C36+C40+C44+C48+C52+C56+C60</f>
        <v>300341103</v>
      </c>
      <c r="D64" s="113">
        <f t="shared" ref="C64:H65" si="16">D36+D40+D44+D48+D52+D56+D60</f>
        <v>5160489.810725729</v>
      </c>
      <c r="E64" s="113">
        <f t="shared" si="16"/>
        <v>25389</v>
      </c>
      <c r="F64" s="113">
        <f t="shared" si="16"/>
        <v>86976.005570299007</v>
      </c>
      <c r="G64" s="113">
        <f t="shared" si="16"/>
        <v>300366492</v>
      </c>
      <c r="H64" s="113">
        <f t="shared" si="16"/>
        <v>5247465.816296028</v>
      </c>
    </row>
    <row r="65" spans="2:8" ht="17.25" x14ac:dyDescent="0.3">
      <c r="B65" s="114" t="s">
        <v>95</v>
      </c>
      <c r="C65" s="115">
        <f t="shared" si="16"/>
        <v>1331063</v>
      </c>
      <c r="D65" s="115">
        <f t="shared" si="16"/>
        <v>821313.40703937784</v>
      </c>
      <c r="E65" s="115">
        <f t="shared" si="16"/>
        <v>400</v>
      </c>
      <c r="F65" s="115">
        <f t="shared" si="16"/>
        <v>8599.5747087090003</v>
      </c>
      <c r="G65" s="115">
        <f t="shared" si="16"/>
        <v>1331463</v>
      </c>
      <c r="H65" s="115">
        <f t="shared" si="16"/>
        <v>829912.98174808687</v>
      </c>
    </row>
  </sheetData>
  <mergeCells count="8">
    <mergeCell ref="B2:B3"/>
    <mergeCell ref="C2:D2"/>
    <mergeCell ref="E2:F2"/>
    <mergeCell ref="G2:H2"/>
    <mergeCell ref="B33:B34"/>
    <mergeCell ref="C33:D33"/>
    <mergeCell ref="E33:F33"/>
    <mergeCell ref="G33:H33"/>
  </mergeCells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G32"/>
  <sheetViews>
    <sheetView showGridLines="0" workbookViewId="0">
      <selection activeCell="B23" sqref="B23"/>
    </sheetView>
  </sheetViews>
  <sheetFormatPr defaultRowHeight="12.75" x14ac:dyDescent="0.2"/>
  <cols>
    <col min="1" max="1" width="34.5703125" style="100" bestFit="1" customWidth="1"/>
    <col min="2" max="2" width="21.85546875" style="100" bestFit="1" customWidth="1"/>
    <col min="3" max="7" width="20.7109375" style="100" customWidth="1"/>
    <col min="8" max="8" width="17" style="100" customWidth="1"/>
    <col min="9" max="9" width="15" style="100" customWidth="1"/>
    <col min="10" max="10" width="17" style="100" customWidth="1"/>
    <col min="11" max="11" width="15" style="100" customWidth="1"/>
    <col min="12" max="12" width="17" style="100" customWidth="1"/>
    <col min="13" max="13" width="15" style="100" customWidth="1"/>
    <col min="14" max="14" width="17" style="100" customWidth="1"/>
    <col min="15" max="15" width="15" style="100" customWidth="1"/>
    <col min="16" max="16" width="17" style="100" customWidth="1"/>
    <col min="17" max="256" width="9.140625" style="100"/>
    <col min="257" max="257" width="16.7109375" style="100" customWidth="1"/>
    <col min="258" max="258" width="20.5703125" style="100" customWidth="1"/>
    <col min="259" max="259" width="15" style="100" customWidth="1"/>
    <col min="260" max="260" width="17" style="100" customWidth="1"/>
    <col min="261" max="261" width="15" style="100" customWidth="1"/>
    <col min="262" max="262" width="17" style="100" customWidth="1"/>
    <col min="263" max="263" width="15" style="100" customWidth="1"/>
    <col min="264" max="264" width="17" style="100" customWidth="1"/>
    <col min="265" max="265" width="15" style="100" customWidth="1"/>
    <col min="266" max="266" width="17" style="100" customWidth="1"/>
    <col min="267" max="267" width="15" style="100" customWidth="1"/>
    <col min="268" max="268" width="17" style="100" customWidth="1"/>
    <col min="269" max="269" width="15" style="100" customWidth="1"/>
    <col min="270" max="270" width="17" style="100" customWidth="1"/>
    <col min="271" max="271" width="15" style="100" customWidth="1"/>
    <col min="272" max="272" width="17" style="100" customWidth="1"/>
    <col min="273" max="512" width="9.140625" style="100"/>
    <col min="513" max="513" width="16.7109375" style="100" customWidth="1"/>
    <col min="514" max="514" width="20.5703125" style="100" customWidth="1"/>
    <col min="515" max="515" width="15" style="100" customWidth="1"/>
    <col min="516" max="516" width="17" style="100" customWidth="1"/>
    <col min="517" max="517" width="15" style="100" customWidth="1"/>
    <col min="518" max="518" width="17" style="100" customWidth="1"/>
    <col min="519" max="519" width="15" style="100" customWidth="1"/>
    <col min="520" max="520" width="17" style="100" customWidth="1"/>
    <col min="521" max="521" width="15" style="100" customWidth="1"/>
    <col min="522" max="522" width="17" style="100" customWidth="1"/>
    <col min="523" max="523" width="15" style="100" customWidth="1"/>
    <col min="524" max="524" width="17" style="100" customWidth="1"/>
    <col min="525" max="525" width="15" style="100" customWidth="1"/>
    <col min="526" max="526" width="17" style="100" customWidth="1"/>
    <col min="527" max="527" width="15" style="100" customWidth="1"/>
    <col min="528" max="528" width="17" style="100" customWidth="1"/>
    <col min="529" max="768" width="9.140625" style="100"/>
    <col min="769" max="769" width="16.7109375" style="100" customWidth="1"/>
    <col min="770" max="770" width="20.5703125" style="100" customWidth="1"/>
    <col min="771" max="771" width="15" style="100" customWidth="1"/>
    <col min="772" max="772" width="17" style="100" customWidth="1"/>
    <col min="773" max="773" width="15" style="100" customWidth="1"/>
    <col min="774" max="774" width="17" style="100" customWidth="1"/>
    <col min="775" max="775" width="15" style="100" customWidth="1"/>
    <col min="776" max="776" width="17" style="100" customWidth="1"/>
    <col min="777" max="777" width="15" style="100" customWidth="1"/>
    <col min="778" max="778" width="17" style="100" customWidth="1"/>
    <col min="779" max="779" width="15" style="100" customWidth="1"/>
    <col min="780" max="780" width="17" style="100" customWidth="1"/>
    <col min="781" max="781" width="15" style="100" customWidth="1"/>
    <col min="782" max="782" width="17" style="100" customWidth="1"/>
    <col min="783" max="783" width="15" style="100" customWidth="1"/>
    <col min="784" max="784" width="17" style="100" customWidth="1"/>
    <col min="785" max="1024" width="9.140625" style="100"/>
    <col min="1025" max="1025" width="16.7109375" style="100" customWidth="1"/>
    <col min="1026" max="1026" width="20.5703125" style="100" customWidth="1"/>
    <col min="1027" max="1027" width="15" style="100" customWidth="1"/>
    <col min="1028" max="1028" width="17" style="100" customWidth="1"/>
    <col min="1029" max="1029" width="15" style="100" customWidth="1"/>
    <col min="1030" max="1030" width="17" style="100" customWidth="1"/>
    <col min="1031" max="1031" width="15" style="100" customWidth="1"/>
    <col min="1032" max="1032" width="17" style="100" customWidth="1"/>
    <col min="1033" max="1033" width="15" style="100" customWidth="1"/>
    <col min="1034" max="1034" width="17" style="100" customWidth="1"/>
    <col min="1035" max="1035" width="15" style="100" customWidth="1"/>
    <col min="1036" max="1036" width="17" style="100" customWidth="1"/>
    <col min="1037" max="1037" width="15" style="100" customWidth="1"/>
    <col min="1038" max="1038" width="17" style="100" customWidth="1"/>
    <col min="1039" max="1039" width="15" style="100" customWidth="1"/>
    <col min="1040" max="1040" width="17" style="100" customWidth="1"/>
    <col min="1041" max="1280" width="9.140625" style="100"/>
    <col min="1281" max="1281" width="16.7109375" style="100" customWidth="1"/>
    <col min="1282" max="1282" width="20.5703125" style="100" customWidth="1"/>
    <col min="1283" max="1283" width="15" style="100" customWidth="1"/>
    <col min="1284" max="1284" width="17" style="100" customWidth="1"/>
    <col min="1285" max="1285" width="15" style="100" customWidth="1"/>
    <col min="1286" max="1286" width="17" style="100" customWidth="1"/>
    <col min="1287" max="1287" width="15" style="100" customWidth="1"/>
    <col min="1288" max="1288" width="17" style="100" customWidth="1"/>
    <col min="1289" max="1289" width="15" style="100" customWidth="1"/>
    <col min="1290" max="1290" width="17" style="100" customWidth="1"/>
    <col min="1291" max="1291" width="15" style="100" customWidth="1"/>
    <col min="1292" max="1292" width="17" style="100" customWidth="1"/>
    <col min="1293" max="1293" width="15" style="100" customWidth="1"/>
    <col min="1294" max="1294" width="17" style="100" customWidth="1"/>
    <col min="1295" max="1295" width="15" style="100" customWidth="1"/>
    <col min="1296" max="1296" width="17" style="100" customWidth="1"/>
    <col min="1297" max="1536" width="9.140625" style="100"/>
    <col min="1537" max="1537" width="16.7109375" style="100" customWidth="1"/>
    <col min="1538" max="1538" width="20.5703125" style="100" customWidth="1"/>
    <col min="1539" max="1539" width="15" style="100" customWidth="1"/>
    <col min="1540" max="1540" width="17" style="100" customWidth="1"/>
    <col min="1541" max="1541" width="15" style="100" customWidth="1"/>
    <col min="1542" max="1542" width="17" style="100" customWidth="1"/>
    <col min="1543" max="1543" width="15" style="100" customWidth="1"/>
    <col min="1544" max="1544" width="17" style="100" customWidth="1"/>
    <col min="1545" max="1545" width="15" style="100" customWidth="1"/>
    <col min="1546" max="1546" width="17" style="100" customWidth="1"/>
    <col min="1547" max="1547" width="15" style="100" customWidth="1"/>
    <col min="1548" max="1548" width="17" style="100" customWidth="1"/>
    <col min="1549" max="1549" width="15" style="100" customWidth="1"/>
    <col min="1550" max="1550" width="17" style="100" customWidth="1"/>
    <col min="1551" max="1551" width="15" style="100" customWidth="1"/>
    <col min="1552" max="1552" width="17" style="100" customWidth="1"/>
    <col min="1553" max="1792" width="9.140625" style="100"/>
    <col min="1793" max="1793" width="16.7109375" style="100" customWidth="1"/>
    <col min="1794" max="1794" width="20.5703125" style="100" customWidth="1"/>
    <col min="1795" max="1795" width="15" style="100" customWidth="1"/>
    <col min="1796" max="1796" width="17" style="100" customWidth="1"/>
    <col min="1797" max="1797" width="15" style="100" customWidth="1"/>
    <col min="1798" max="1798" width="17" style="100" customWidth="1"/>
    <col min="1799" max="1799" width="15" style="100" customWidth="1"/>
    <col min="1800" max="1800" width="17" style="100" customWidth="1"/>
    <col min="1801" max="1801" width="15" style="100" customWidth="1"/>
    <col min="1802" max="1802" width="17" style="100" customWidth="1"/>
    <col min="1803" max="1803" width="15" style="100" customWidth="1"/>
    <col min="1804" max="1804" width="17" style="100" customWidth="1"/>
    <col min="1805" max="1805" width="15" style="100" customWidth="1"/>
    <col min="1806" max="1806" width="17" style="100" customWidth="1"/>
    <col min="1807" max="1807" width="15" style="100" customWidth="1"/>
    <col min="1808" max="1808" width="17" style="100" customWidth="1"/>
    <col min="1809" max="2048" width="9.140625" style="100"/>
    <col min="2049" max="2049" width="16.7109375" style="100" customWidth="1"/>
    <col min="2050" max="2050" width="20.5703125" style="100" customWidth="1"/>
    <col min="2051" max="2051" width="15" style="100" customWidth="1"/>
    <col min="2052" max="2052" width="17" style="100" customWidth="1"/>
    <col min="2053" max="2053" width="15" style="100" customWidth="1"/>
    <col min="2054" max="2054" width="17" style="100" customWidth="1"/>
    <col min="2055" max="2055" width="15" style="100" customWidth="1"/>
    <col min="2056" max="2056" width="17" style="100" customWidth="1"/>
    <col min="2057" max="2057" width="15" style="100" customWidth="1"/>
    <col min="2058" max="2058" width="17" style="100" customWidth="1"/>
    <col min="2059" max="2059" width="15" style="100" customWidth="1"/>
    <col min="2060" max="2060" width="17" style="100" customWidth="1"/>
    <col min="2061" max="2061" width="15" style="100" customWidth="1"/>
    <col min="2062" max="2062" width="17" style="100" customWidth="1"/>
    <col min="2063" max="2063" width="15" style="100" customWidth="1"/>
    <col min="2064" max="2064" width="17" style="100" customWidth="1"/>
    <col min="2065" max="2304" width="9.140625" style="100"/>
    <col min="2305" max="2305" width="16.7109375" style="100" customWidth="1"/>
    <col min="2306" max="2306" width="20.5703125" style="100" customWidth="1"/>
    <col min="2307" max="2307" width="15" style="100" customWidth="1"/>
    <col min="2308" max="2308" width="17" style="100" customWidth="1"/>
    <col min="2309" max="2309" width="15" style="100" customWidth="1"/>
    <col min="2310" max="2310" width="17" style="100" customWidth="1"/>
    <col min="2311" max="2311" width="15" style="100" customWidth="1"/>
    <col min="2312" max="2312" width="17" style="100" customWidth="1"/>
    <col min="2313" max="2313" width="15" style="100" customWidth="1"/>
    <col min="2314" max="2314" width="17" style="100" customWidth="1"/>
    <col min="2315" max="2315" width="15" style="100" customWidth="1"/>
    <col min="2316" max="2316" width="17" style="100" customWidth="1"/>
    <col min="2317" max="2317" width="15" style="100" customWidth="1"/>
    <col min="2318" max="2318" width="17" style="100" customWidth="1"/>
    <col min="2319" max="2319" width="15" style="100" customWidth="1"/>
    <col min="2320" max="2320" width="17" style="100" customWidth="1"/>
    <col min="2321" max="2560" width="9.140625" style="100"/>
    <col min="2561" max="2561" width="16.7109375" style="100" customWidth="1"/>
    <col min="2562" max="2562" width="20.5703125" style="100" customWidth="1"/>
    <col min="2563" max="2563" width="15" style="100" customWidth="1"/>
    <col min="2564" max="2564" width="17" style="100" customWidth="1"/>
    <col min="2565" max="2565" width="15" style="100" customWidth="1"/>
    <col min="2566" max="2566" width="17" style="100" customWidth="1"/>
    <col min="2567" max="2567" width="15" style="100" customWidth="1"/>
    <col min="2568" max="2568" width="17" style="100" customWidth="1"/>
    <col min="2569" max="2569" width="15" style="100" customWidth="1"/>
    <col min="2570" max="2570" width="17" style="100" customWidth="1"/>
    <col min="2571" max="2571" width="15" style="100" customWidth="1"/>
    <col min="2572" max="2572" width="17" style="100" customWidth="1"/>
    <col min="2573" max="2573" width="15" style="100" customWidth="1"/>
    <col min="2574" max="2574" width="17" style="100" customWidth="1"/>
    <col min="2575" max="2575" width="15" style="100" customWidth="1"/>
    <col min="2576" max="2576" width="17" style="100" customWidth="1"/>
    <col min="2577" max="2816" width="9.140625" style="100"/>
    <col min="2817" max="2817" width="16.7109375" style="100" customWidth="1"/>
    <col min="2818" max="2818" width="20.5703125" style="100" customWidth="1"/>
    <col min="2819" max="2819" width="15" style="100" customWidth="1"/>
    <col min="2820" max="2820" width="17" style="100" customWidth="1"/>
    <col min="2821" max="2821" width="15" style="100" customWidth="1"/>
    <col min="2822" max="2822" width="17" style="100" customWidth="1"/>
    <col min="2823" max="2823" width="15" style="100" customWidth="1"/>
    <col min="2824" max="2824" width="17" style="100" customWidth="1"/>
    <col min="2825" max="2825" width="15" style="100" customWidth="1"/>
    <col min="2826" max="2826" width="17" style="100" customWidth="1"/>
    <col min="2827" max="2827" width="15" style="100" customWidth="1"/>
    <col min="2828" max="2828" width="17" style="100" customWidth="1"/>
    <col min="2829" max="2829" width="15" style="100" customWidth="1"/>
    <col min="2830" max="2830" width="17" style="100" customWidth="1"/>
    <col min="2831" max="2831" width="15" style="100" customWidth="1"/>
    <col min="2832" max="2832" width="17" style="100" customWidth="1"/>
    <col min="2833" max="3072" width="9.140625" style="100"/>
    <col min="3073" max="3073" width="16.7109375" style="100" customWidth="1"/>
    <col min="3074" max="3074" width="20.5703125" style="100" customWidth="1"/>
    <col min="3075" max="3075" width="15" style="100" customWidth="1"/>
    <col min="3076" max="3076" width="17" style="100" customWidth="1"/>
    <col min="3077" max="3077" width="15" style="100" customWidth="1"/>
    <col min="3078" max="3078" width="17" style="100" customWidth="1"/>
    <col min="3079" max="3079" width="15" style="100" customWidth="1"/>
    <col min="3080" max="3080" width="17" style="100" customWidth="1"/>
    <col min="3081" max="3081" width="15" style="100" customWidth="1"/>
    <col min="3082" max="3082" width="17" style="100" customWidth="1"/>
    <col min="3083" max="3083" width="15" style="100" customWidth="1"/>
    <col min="3084" max="3084" width="17" style="100" customWidth="1"/>
    <col min="3085" max="3085" width="15" style="100" customWidth="1"/>
    <col min="3086" max="3086" width="17" style="100" customWidth="1"/>
    <col min="3087" max="3087" width="15" style="100" customWidth="1"/>
    <col min="3088" max="3088" width="17" style="100" customWidth="1"/>
    <col min="3089" max="3328" width="9.140625" style="100"/>
    <col min="3329" max="3329" width="16.7109375" style="100" customWidth="1"/>
    <col min="3330" max="3330" width="20.5703125" style="100" customWidth="1"/>
    <col min="3331" max="3331" width="15" style="100" customWidth="1"/>
    <col min="3332" max="3332" width="17" style="100" customWidth="1"/>
    <col min="3333" max="3333" width="15" style="100" customWidth="1"/>
    <col min="3334" max="3334" width="17" style="100" customWidth="1"/>
    <col min="3335" max="3335" width="15" style="100" customWidth="1"/>
    <col min="3336" max="3336" width="17" style="100" customWidth="1"/>
    <col min="3337" max="3337" width="15" style="100" customWidth="1"/>
    <col min="3338" max="3338" width="17" style="100" customWidth="1"/>
    <col min="3339" max="3339" width="15" style="100" customWidth="1"/>
    <col min="3340" max="3340" width="17" style="100" customWidth="1"/>
    <col min="3341" max="3341" width="15" style="100" customWidth="1"/>
    <col min="3342" max="3342" width="17" style="100" customWidth="1"/>
    <col min="3343" max="3343" width="15" style="100" customWidth="1"/>
    <col min="3344" max="3344" width="17" style="100" customWidth="1"/>
    <col min="3345" max="3584" width="9.140625" style="100"/>
    <col min="3585" max="3585" width="16.7109375" style="100" customWidth="1"/>
    <col min="3586" max="3586" width="20.5703125" style="100" customWidth="1"/>
    <col min="3587" max="3587" width="15" style="100" customWidth="1"/>
    <col min="3588" max="3588" width="17" style="100" customWidth="1"/>
    <col min="3589" max="3589" width="15" style="100" customWidth="1"/>
    <col min="3590" max="3590" width="17" style="100" customWidth="1"/>
    <col min="3591" max="3591" width="15" style="100" customWidth="1"/>
    <col min="3592" max="3592" width="17" style="100" customWidth="1"/>
    <col min="3593" max="3593" width="15" style="100" customWidth="1"/>
    <col min="3594" max="3594" width="17" style="100" customWidth="1"/>
    <col min="3595" max="3595" width="15" style="100" customWidth="1"/>
    <col min="3596" max="3596" width="17" style="100" customWidth="1"/>
    <col min="3597" max="3597" width="15" style="100" customWidth="1"/>
    <col min="3598" max="3598" width="17" style="100" customWidth="1"/>
    <col min="3599" max="3599" width="15" style="100" customWidth="1"/>
    <col min="3600" max="3600" width="17" style="100" customWidth="1"/>
    <col min="3601" max="3840" width="9.140625" style="100"/>
    <col min="3841" max="3841" width="16.7109375" style="100" customWidth="1"/>
    <col min="3842" max="3842" width="20.5703125" style="100" customWidth="1"/>
    <col min="3843" max="3843" width="15" style="100" customWidth="1"/>
    <col min="3844" max="3844" width="17" style="100" customWidth="1"/>
    <col min="3845" max="3845" width="15" style="100" customWidth="1"/>
    <col min="3846" max="3846" width="17" style="100" customWidth="1"/>
    <col min="3847" max="3847" width="15" style="100" customWidth="1"/>
    <col min="3848" max="3848" width="17" style="100" customWidth="1"/>
    <col min="3849" max="3849" width="15" style="100" customWidth="1"/>
    <col min="3850" max="3850" width="17" style="100" customWidth="1"/>
    <col min="3851" max="3851" width="15" style="100" customWidth="1"/>
    <col min="3852" max="3852" width="17" style="100" customWidth="1"/>
    <col min="3853" max="3853" width="15" style="100" customWidth="1"/>
    <col min="3854" max="3854" width="17" style="100" customWidth="1"/>
    <col min="3855" max="3855" width="15" style="100" customWidth="1"/>
    <col min="3856" max="3856" width="17" style="100" customWidth="1"/>
    <col min="3857" max="4096" width="9.140625" style="100"/>
    <col min="4097" max="4097" width="16.7109375" style="100" customWidth="1"/>
    <col min="4098" max="4098" width="20.5703125" style="100" customWidth="1"/>
    <col min="4099" max="4099" width="15" style="100" customWidth="1"/>
    <col min="4100" max="4100" width="17" style="100" customWidth="1"/>
    <col min="4101" max="4101" width="15" style="100" customWidth="1"/>
    <col min="4102" max="4102" width="17" style="100" customWidth="1"/>
    <col min="4103" max="4103" width="15" style="100" customWidth="1"/>
    <col min="4104" max="4104" width="17" style="100" customWidth="1"/>
    <col min="4105" max="4105" width="15" style="100" customWidth="1"/>
    <col min="4106" max="4106" width="17" style="100" customWidth="1"/>
    <col min="4107" max="4107" width="15" style="100" customWidth="1"/>
    <col min="4108" max="4108" width="17" style="100" customWidth="1"/>
    <col min="4109" max="4109" width="15" style="100" customWidth="1"/>
    <col min="4110" max="4110" width="17" style="100" customWidth="1"/>
    <col min="4111" max="4111" width="15" style="100" customWidth="1"/>
    <col min="4112" max="4112" width="17" style="100" customWidth="1"/>
    <col min="4113" max="4352" width="9.140625" style="100"/>
    <col min="4353" max="4353" width="16.7109375" style="100" customWidth="1"/>
    <col min="4354" max="4354" width="20.5703125" style="100" customWidth="1"/>
    <col min="4355" max="4355" width="15" style="100" customWidth="1"/>
    <col min="4356" max="4356" width="17" style="100" customWidth="1"/>
    <col min="4357" max="4357" width="15" style="100" customWidth="1"/>
    <col min="4358" max="4358" width="17" style="100" customWidth="1"/>
    <col min="4359" max="4359" width="15" style="100" customWidth="1"/>
    <col min="4360" max="4360" width="17" style="100" customWidth="1"/>
    <col min="4361" max="4361" width="15" style="100" customWidth="1"/>
    <col min="4362" max="4362" width="17" style="100" customWidth="1"/>
    <col min="4363" max="4363" width="15" style="100" customWidth="1"/>
    <col min="4364" max="4364" width="17" style="100" customWidth="1"/>
    <col min="4365" max="4365" width="15" style="100" customWidth="1"/>
    <col min="4366" max="4366" width="17" style="100" customWidth="1"/>
    <col min="4367" max="4367" width="15" style="100" customWidth="1"/>
    <col min="4368" max="4368" width="17" style="100" customWidth="1"/>
    <col min="4369" max="4608" width="9.140625" style="100"/>
    <col min="4609" max="4609" width="16.7109375" style="100" customWidth="1"/>
    <col min="4610" max="4610" width="20.5703125" style="100" customWidth="1"/>
    <col min="4611" max="4611" width="15" style="100" customWidth="1"/>
    <col min="4612" max="4612" width="17" style="100" customWidth="1"/>
    <col min="4613" max="4613" width="15" style="100" customWidth="1"/>
    <col min="4614" max="4614" width="17" style="100" customWidth="1"/>
    <col min="4615" max="4615" width="15" style="100" customWidth="1"/>
    <col min="4616" max="4616" width="17" style="100" customWidth="1"/>
    <col min="4617" max="4617" width="15" style="100" customWidth="1"/>
    <col min="4618" max="4618" width="17" style="100" customWidth="1"/>
    <col min="4619" max="4619" width="15" style="100" customWidth="1"/>
    <col min="4620" max="4620" width="17" style="100" customWidth="1"/>
    <col min="4621" max="4621" width="15" style="100" customWidth="1"/>
    <col min="4622" max="4622" width="17" style="100" customWidth="1"/>
    <col min="4623" max="4623" width="15" style="100" customWidth="1"/>
    <col min="4624" max="4624" width="17" style="100" customWidth="1"/>
    <col min="4625" max="4864" width="9.140625" style="100"/>
    <col min="4865" max="4865" width="16.7109375" style="100" customWidth="1"/>
    <col min="4866" max="4866" width="20.5703125" style="100" customWidth="1"/>
    <col min="4867" max="4867" width="15" style="100" customWidth="1"/>
    <col min="4868" max="4868" width="17" style="100" customWidth="1"/>
    <col min="4869" max="4869" width="15" style="100" customWidth="1"/>
    <col min="4870" max="4870" width="17" style="100" customWidth="1"/>
    <col min="4871" max="4871" width="15" style="100" customWidth="1"/>
    <col min="4872" max="4872" width="17" style="100" customWidth="1"/>
    <col min="4873" max="4873" width="15" style="100" customWidth="1"/>
    <col min="4874" max="4874" width="17" style="100" customWidth="1"/>
    <col min="4875" max="4875" width="15" style="100" customWidth="1"/>
    <col min="4876" max="4876" width="17" style="100" customWidth="1"/>
    <col min="4877" max="4877" width="15" style="100" customWidth="1"/>
    <col min="4878" max="4878" width="17" style="100" customWidth="1"/>
    <col min="4879" max="4879" width="15" style="100" customWidth="1"/>
    <col min="4880" max="4880" width="17" style="100" customWidth="1"/>
    <col min="4881" max="5120" width="9.140625" style="100"/>
    <col min="5121" max="5121" width="16.7109375" style="100" customWidth="1"/>
    <col min="5122" max="5122" width="20.5703125" style="100" customWidth="1"/>
    <col min="5123" max="5123" width="15" style="100" customWidth="1"/>
    <col min="5124" max="5124" width="17" style="100" customWidth="1"/>
    <col min="5125" max="5125" width="15" style="100" customWidth="1"/>
    <col min="5126" max="5126" width="17" style="100" customWidth="1"/>
    <col min="5127" max="5127" width="15" style="100" customWidth="1"/>
    <col min="5128" max="5128" width="17" style="100" customWidth="1"/>
    <col min="5129" max="5129" width="15" style="100" customWidth="1"/>
    <col min="5130" max="5130" width="17" style="100" customWidth="1"/>
    <col min="5131" max="5131" width="15" style="100" customWidth="1"/>
    <col min="5132" max="5132" width="17" style="100" customWidth="1"/>
    <col min="5133" max="5133" width="15" style="100" customWidth="1"/>
    <col min="5134" max="5134" width="17" style="100" customWidth="1"/>
    <col min="5135" max="5135" width="15" style="100" customWidth="1"/>
    <col min="5136" max="5136" width="17" style="100" customWidth="1"/>
    <col min="5137" max="5376" width="9.140625" style="100"/>
    <col min="5377" max="5377" width="16.7109375" style="100" customWidth="1"/>
    <col min="5378" max="5378" width="20.5703125" style="100" customWidth="1"/>
    <col min="5379" max="5379" width="15" style="100" customWidth="1"/>
    <col min="5380" max="5380" width="17" style="100" customWidth="1"/>
    <col min="5381" max="5381" width="15" style="100" customWidth="1"/>
    <col min="5382" max="5382" width="17" style="100" customWidth="1"/>
    <col min="5383" max="5383" width="15" style="100" customWidth="1"/>
    <col min="5384" max="5384" width="17" style="100" customWidth="1"/>
    <col min="5385" max="5385" width="15" style="100" customWidth="1"/>
    <col min="5386" max="5386" width="17" style="100" customWidth="1"/>
    <col min="5387" max="5387" width="15" style="100" customWidth="1"/>
    <col min="5388" max="5388" width="17" style="100" customWidth="1"/>
    <col min="5389" max="5389" width="15" style="100" customWidth="1"/>
    <col min="5390" max="5390" width="17" style="100" customWidth="1"/>
    <col min="5391" max="5391" width="15" style="100" customWidth="1"/>
    <col min="5392" max="5392" width="17" style="100" customWidth="1"/>
    <col min="5393" max="5632" width="9.140625" style="100"/>
    <col min="5633" max="5633" width="16.7109375" style="100" customWidth="1"/>
    <col min="5634" max="5634" width="20.5703125" style="100" customWidth="1"/>
    <col min="5635" max="5635" width="15" style="100" customWidth="1"/>
    <col min="5636" max="5636" width="17" style="100" customWidth="1"/>
    <col min="5637" max="5637" width="15" style="100" customWidth="1"/>
    <col min="5638" max="5638" width="17" style="100" customWidth="1"/>
    <col min="5639" max="5639" width="15" style="100" customWidth="1"/>
    <col min="5640" max="5640" width="17" style="100" customWidth="1"/>
    <col min="5641" max="5641" width="15" style="100" customWidth="1"/>
    <col min="5642" max="5642" width="17" style="100" customWidth="1"/>
    <col min="5643" max="5643" width="15" style="100" customWidth="1"/>
    <col min="5644" max="5644" width="17" style="100" customWidth="1"/>
    <col min="5645" max="5645" width="15" style="100" customWidth="1"/>
    <col min="5646" max="5646" width="17" style="100" customWidth="1"/>
    <col min="5647" max="5647" width="15" style="100" customWidth="1"/>
    <col min="5648" max="5648" width="17" style="100" customWidth="1"/>
    <col min="5649" max="5888" width="9.140625" style="100"/>
    <col min="5889" max="5889" width="16.7109375" style="100" customWidth="1"/>
    <col min="5890" max="5890" width="20.5703125" style="100" customWidth="1"/>
    <col min="5891" max="5891" width="15" style="100" customWidth="1"/>
    <col min="5892" max="5892" width="17" style="100" customWidth="1"/>
    <col min="5893" max="5893" width="15" style="100" customWidth="1"/>
    <col min="5894" max="5894" width="17" style="100" customWidth="1"/>
    <col min="5895" max="5895" width="15" style="100" customWidth="1"/>
    <col min="5896" max="5896" width="17" style="100" customWidth="1"/>
    <col min="5897" max="5897" width="15" style="100" customWidth="1"/>
    <col min="5898" max="5898" width="17" style="100" customWidth="1"/>
    <col min="5899" max="5899" width="15" style="100" customWidth="1"/>
    <col min="5900" max="5900" width="17" style="100" customWidth="1"/>
    <col min="5901" max="5901" width="15" style="100" customWidth="1"/>
    <col min="5902" max="5902" width="17" style="100" customWidth="1"/>
    <col min="5903" max="5903" width="15" style="100" customWidth="1"/>
    <col min="5904" max="5904" width="17" style="100" customWidth="1"/>
    <col min="5905" max="6144" width="9.140625" style="100"/>
    <col min="6145" max="6145" width="16.7109375" style="100" customWidth="1"/>
    <col min="6146" max="6146" width="20.5703125" style="100" customWidth="1"/>
    <col min="6147" max="6147" width="15" style="100" customWidth="1"/>
    <col min="6148" max="6148" width="17" style="100" customWidth="1"/>
    <col min="6149" max="6149" width="15" style="100" customWidth="1"/>
    <col min="6150" max="6150" width="17" style="100" customWidth="1"/>
    <col min="6151" max="6151" width="15" style="100" customWidth="1"/>
    <col min="6152" max="6152" width="17" style="100" customWidth="1"/>
    <col min="6153" max="6153" width="15" style="100" customWidth="1"/>
    <col min="6154" max="6154" width="17" style="100" customWidth="1"/>
    <col min="6155" max="6155" width="15" style="100" customWidth="1"/>
    <col min="6156" max="6156" width="17" style="100" customWidth="1"/>
    <col min="6157" max="6157" width="15" style="100" customWidth="1"/>
    <col min="6158" max="6158" width="17" style="100" customWidth="1"/>
    <col min="6159" max="6159" width="15" style="100" customWidth="1"/>
    <col min="6160" max="6160" width="17" style="100" customWidth="1"/>
    <col min="6161" max="6400" width="9.140625" style="100"/>
    <col min="6401" max="6401" width="16.7109375" style="100" customWidth="1"/>
    <col min="6402" max="6402" width="20.5703125" style="100" customWidth="1"/>
    <col min="6403" max="6403" width="15" style="100" customWidth="1"/>
    <col min="6404" max="6404" width="17" style="100" customWidth="1"/>
    <col min="6405" max="6405" width="15" style="100" customWidth="1"/>
    <col min="6406" max="6406" width="17" style="100" customWidth="1"/>
    <col min="6407" max="6407" width="15" style="100" customWidth="1"/>
    <col min="6408" max="6408" width="17" style="100" customWidth="1"/>
    <col min="6409" max="6409" width="15" style="100" customWidth="1"/>
    <col min="6410" max="6410" width="17" style="100" customWidth="1"/>
    <col min="6411" max="6411" width="15" style="100" customWidth="1"/>
    <col min="6412" max="6412" width="17" style="100" customWidth="1"/>
    <col min="6413" max="6413" width="15" style="100" customWidth="1"/>
    <col min="6414" max="6414" width="17" style="100" customWidth="1"/>
    <col min="6415" max="6415" width="15" style="100" customWidth="1"/>
    <col min="6416" max="6416" width="17" style="100" customWidth="1"/>
    <col min="6417" max="6656" width="9.140625" style="100"/>
    <col min="6657" max="6657" width="16.7109375" style="100" customWidth="1"/>
    <col min="6658" max="6658" width="20.5703125" style="100" customWidth="1"/>
    <col min="6659" max="6659" width="15" style="100" customWidth="1"/>
    <col min="6660" max="6660" width="17" style="100" customWidth="1"/>
    <col min="6661" max="6661" width="15" style="100" customWidth="1"/>
    <col min="6662" max="6662" width="17" style="100" customWidth="1"/>
    <col min="6663" max="6663" width="15" style="100" customWidth="1"/>
    <col min="6664" max="6664" width="17" style="100" customWidth="1"/>
    <col min="6665" max="6665" width="15" style="100" customWidth="1"/>
    <col min="6666" max="6666" width="17" style="100" customWidth="1"/>
    <col min="6667" max="6667" width="15" style="100" customWidth="1"/>
    <col min="6668" max="6668" width="17" style="100" customWidth="1"/>
    <col min="6669" max="6669" width="15" style="100" customWidth="1"/>
    <col min="6670" max="6670" width="17" style="100" customWidth="1"/>
    <col min="6671" max="6671" width="15" style="100" customWidth="1"/>
    <col min="6672" max="6672" width="17" style="100" customWidth="1"/>
    <col min="6673" max="6912" width="9.140625" style="100"/>
    <col min="6913" max="6913" width="16.7109375" style="100" customWidth="1"/>
    <col min="6914" max="6914" width="20.5703125" style="100" customWidth="1"/>
    <col min="6915" max="6915" width="15" style="100" customWidth="1"/>
    <col min="6916" max="6916" width="17" style="100" customWidth="1"/>
    <col min="6917" max="6917" width="15" style="100" customWidth="1"/>
    <col min="6918" max="6918" width="17" style="100" customWidth="1"/>
    <col min="6919" max="6919" width="15" style="100" customWidth="1"/>
    <col min="6920" max="6920" width="17" style="100" customWidth="1"/>
    <col min="6921" max="6921" width="15" style="100" customWidth="1"/>
    <col min="6922" max="6922" width="17" style="100" customWidth="1"/>
    <col min="6923" max="6923" width="15" style="100" customWidth="1"/>
    <col min="6924" max="6924" width="17" style="100" customWidth="1"/>
    <col min="6925" max="6925" width="15" style="100" customWidth="1"/>
    <col min="6926" max="6926" width="17" style="100" customWidth="1"/>
    <col min="6927" max="6927" width="15" style="100" customWidth="1"/>
    <col min="6928" max="6928" width="17" style="100" customWidth="1"/>
    <col min="6929" max="7168" width="9.140625" style="100"/>
    <col min="7169" max="7169" width="16.7109375" style="100" customWidth="1"/>
    <col min="7170" max="7170" width="20.5703125" style="100" customWidth="1"/>
    <col min="7171" max="7171" width="15" style="100" customWidth="1"/>
    <col min="7172" max="7172" width="17" style="100" customWidth="1"/>
    <col min="7173" max="7173" width="15" style="100" customWidth="1"/>
    <col min="7174" max="7174" width="17" style="100" customWidth="1"/>
    <col min="7175" max="7175" width="15" style="100" customWidth="1"/>
    <col min="7176" max="7176" width="17" style="100" customWidth="1"/>
    <col min="7177" max="7177" width="15" style="100" customWidth="1"/>
    <col min="7178" max="7178" width="17" style="100" customWidth="1"/>
    <col min="7179" max="7179" width="15" style="100" customWidth="1"/>
    <col min="7180" max="7180" width="17" style="100" customWidth="1"/>
    <col min="7181" max="7181" width="15" style="100" customWidth="1"/>
    <col min="7182" max="7182" width="17" style="100" customWidth="1"/>
    <col min="7183" max="7183" width="15" style="100" customWidth="1"/>
    <col min="7184" max="7184" width="17" style="100" customWidth="1"/>
    <col min="7185" max="7424" width="9.140625" style="100"/>
    <col min="7425" max="7425" width="16.7109375" style="100" customWidth="1"/>
    <col min="7426" max="7426" width="20.5703125" style="100" customWidth="1"/>
    <col min="7427" max="7427" width="15" style="100" customWidth="1"/>
    <col min="7428" max="7428" width="17" style="100" customWidth="1"/>
    <col min="7429" max="7429" width="15" style="100" customWidth="1"/>
    <col min="7430" max="7430" width="17" style="100" customWidth="1"/>
    <col min="7431" max="7431" width="15" style="100" customWidth="1"/>
    <col min="7432" max="7432" width="17" style="100" customWidth="1"/>
    <col min="7433" max="7433" width="15" style="100" customWidth="1"/>
    <col min="7434" max="7434" width="17" style="100" customWidth="1"/>
    <col min="7435" max="7435" width="15" style="100" customWidth="1"/>
    <col min="7436" max="7436" width="17" style="100" customWidth="1"/>
    <col min="7437" max="7437" width="15" style="100" customWidth="1"/>
    <col min="7438" max="7438" width="17" style="100" customWidth="1"/>
    <col min="7439" max="7439" width="15" style="100" customWidth="1"/>
    <col min="7440" max="7440" width="17" style="100" customWidth="1"/>
    <col min="7441" max="7680" width="9.140625" style="100"/>
    <col min="7681" max="7681" width="16.7109375" style="100" customWidth="1"/>
    <col min="7682" max="7682" width="20.5703125" style="100" customWidth="1"/>
    <col min="7683" max="7683" width="15" style="100" customWidth="1"/>
    <col min="7684" max="7684" width="17" style="100" customWidth="1"/>
    <col min="7685" max="7685" width="15" style="100" customWidth="1"/>
    <col min="7686" max="7686" width="17" style="100" customWidth="1"/>
    <col min="7687" max="7687" width="15" style="100" customWidth="1"/>
    <col min="7688" max="7688" width="17" style="100" customWidth="1"/>
    <col min="7689" max="7689" width="15" style="100" customWidth="1"/>
    <col min="7690" max="7690" width="17" style="100" customWidth="1"/>
    <col min="7691" max="7691" width="15" style="100" customWidth="1"/>
    <col min="7692" max="7692" width="17" style="100" customWidth="1"/>
    <col min="7693" max="7693" width="15" style="100" customWidth="1"/>
    <col min="7694" max="7694" width="17" style="100" customWidth="1"/>
    <col min="7695" max="7695" width="15" style="100" customWidth="1"/>
    <col min="7696" max="7696" width="17" style="100" customWidth="1"/>
    <col min="7697" max="7936" width="9.140625" style="100"/>
    <col min="7937" max="7937" width="16.7109375" style="100" customWidth="1"/>
    <col min="7938" max="7938" width="20.5703125" style="100" customWidth="1"/>
    <col min="7939" max="7939" width="15" style="100" customWidth="1"/>
    <col min="7940" max="7940" width="17" style="100" customWidth="1"/>
    <col min="7941" max="7941" width="15" style="100" customWidth="1"/>
    <col min="7942" max="7942" width="17" style="100" customWidth="1"/>
    <col min="7943" max="7943" width="15" style="100" customWidth="1"/>
    <col min="7944" max="7944" width="17" style="100" customWidth="1"/>
    <col min="7945" max="7945" width="15" style="100" customWidth="1"/>
    <col min="7946" max="7946" width="17" style="100" customWidth="1"/>
    <col min="7947" max="7947" width="15" style="100" customWidth="1"/>
    <col min="7948" max="7948" width="17" style="100" customWidth="1"/>
    <col min="7949" max="7949" width="15" style="100" customWidth="1"/>
    <col min="7950" max="7950" width="17" style="100" customWidth="1"/>
    <col min="7951" max="7951" width="15" style="100" customWidth="1"/>
    <col min="7952" max="7952" width="17" style="100" customWidth="1"/>
    <col min="7953" max="8192" width="9.140625" style="100"/>
    <col min="8193" max="8193" width="16.7109375" style="100" customWidth="1"/>
    <col min="8194" max="8194" width="20.5703125" style="100" customWidth="1"/>
    <col min="8195" max="8195" width="15" style="100" customWidth="1"/>
    <col min="8196" max="8196" width="17" style="100" customWidth="1"/>
    <col min="8197" max="8197" width="15" style="100" customWidth="1"/>
    <col min="8198" max="8198" width="17" style="100" customWidth="1"/>
    <col min="8199" max="8199" width="15" style="100" customWidth="1"/>
    <col min="8200" max="8200" width="17" style="100" customWidth="1"/>
    <col min="8201" max="8201" width="15" style="100" customWidth="1"/>
    <col min="8202" max="8202" width="17" style="100" customWidth="1"/>
    <col min="8203" max="8203" width="15" style="100" customWidth="1"/>
    <col min="8204" max="8204" width="17" style="100" customWidth="1"/>
    <col min="8205" max="8205" width="15" style="100" customWidth="1"/>
    <col min="8206" max="8206" width="17" style="100" customWidth="1"/>
    <col min="8207" max="8207" width="15" style="100" customWidth="1"/>
    <col min="8208" max="8208" width="17" style="100" customWidth="1"/>
    <col min="8209" max="8448" width="9.140625" style="100"/>
    <col min="8449" max="8449" width="16.7109375" style="100" customWidth="1"/>
    <col min="8450" max="8450" width="20.5703125" style="100" customWidth="1"/>
    <col min="8451" max="8451" width="15" style="100" customWidth="1"/>
    <col min="8452" max="8452" width="17" style="100" customWidth="1"/>
    <col min="8453" max="8453" width="15" style="100" customWidth="1"/>
    <col min="8454" max="8454" width="17" style="100" customWidth="1"/>
    <col min="8455" max="8455" width="15" style="100" customWidth="1"/>
    <col min="8456" max="8456" width="17" style="100" customWidth="1"/>
    <col min="8457" max="8457" width="15" style="100" customWidth="1"/>
    <col min="8458" max="8458" width="17" style="100" customWidth="1"/>
    <col min="8459" max="8459" width="15" style="100" customWidth="1"/>
    <col min="8460" max="8460" width="17" style="100" customWidth="1"/>
    <col min="8461" max="8461" width="15" style="100" customWidth="1"/>
    <col min="8462" max="8462" width="17" style="100" customWidth="1"/>
    <col min="8463" max="8463" width="15" style="100" customWidth="1"/>
    <col min="8464" max="8464" width="17" style="100" customWidth="1"/>
    <col min="8465" max="8704" width="9.140625" style="100"/>
    <col min="8705" max="8705" width="16.7109375" style="100" customWidth="1"/>
    <col min="8706" max="8706" width="20.5703125" style="100" customWidth="1"/>
    <col min="8707" max="8707" width="15" style="100" customWidth="1"/>
    <col min="8708" max="8708" width="17" style="100" customWidth="1"/>
    <col min="8709" max="8709" width="15" style="100" customWidth="1"/>
    <col min="8710" max="8710" width="17" style="100" customWidth="1"/>
    <col min="8711" max="8711" width="15" style="100" customWidth="1"/>
    <col min="8712" max="8712" width="17" style="100" customWidth="1"/>
    <col min="8713" max="8713" width="15" style="100" customWidth="1"/>
    <col min="8714" max="8714" width="17" style="100" customWidth="1"/>
    <col min="8715" max="8715" width="15" style="100" customWidth="1"/>
    <col min="8716" max="8716" width="17" style="100" customWidth="1"/>
    <col min="8717" max="8717" width="15" style="100" customWidth="1"/>
    <col min="8718" max="8718" width="17" style="100" customWidth="1"/>
    <col min="8719" max="8719" width="15" style="100" customWidth="1"/>
    <col min="8720" max="8720" width="17" style="100" customWidth="1"/>
    <col min="8721" max="8960" width="9.140625" style="100"/>
    <col min="8961" max="8961" width="16.7109375" style="100" customWidth="1"/>
    <col min="8962" max="8962" width="20.5703125" style="100" customWidth="1"/>
    <col min="8963" max="8963" width="15" style="100" customWidth="1"/>
    <col min="8964" max="8964" width="17" style="100" customWidth="1"/>
    <col min="8965" max="8965" width="15" style="100" customWidth="1"/>
    <col min="8966" max="8966" width="17" style="100" customWidth="1"/>
    <col min="8967" max="8967" width="15" style="100" customWidth="1"/>
    <col min="8968" max="8968" width="17" style="100" customWidth="1"/>
    <col min="8969" max="8969" width="15" style="100" customWidth="1"/>
    <col min="8970" max="8970" width="17" style="100" customWidth="1"/>
    <col min="8971" max="8971" width="15" style="100" customWidth="1"/>
    <col min="8972" max="8972" width="17" style="100" customWidth="1"/>
    <col min="8973" max="8973" width="15" style="100" customWidth="1"/>
    <col min="8974" max="8974" width="17" style="100" customWidth="1"/>
    <col min="8975" max="8975" width="15" style="100" customWidth="1"/>
    <col min="8976" max="8976" width="17" style="100" customWidth="1"/>
    <col min="8977" max="9216" width="9.140625" style="100"/>
    <col min="9217" max="9217" width="16.7109375" style="100" customWidth="1"/>
    <col min="9218" max="9218" width="20.5703125" style="100" customWidth="1"/>
    <col min="9219" max="9219" width="15" style="100" customWidth="1"/>
    <col min="9220" max="9220" width="17" style="100" customWidth="1"/>
    <col min="9221" max="9221" width="15" style="100" customWidth="1"/>
    <col min="9222" max="9222" width="17" style="100" customWidth="1"/>
    <col min="9223" max="9223" width="15" style="100" customWidth="1"/>
    <col min="9224" max="9224" width="17" style="100" customWidth="1"/>
    <col min="9225" max="9225" width="15" style="100" customWidth="1"/>
    <col min="9226" max="9226" width="17" style="100" customWidth="1"/>
    <col min="9227" max="9227" width="15" style="100" customWidth="1"/>
    <col min="9228" max="9228" width="17" style="100" customWidth="1"/>
    <col min="9229" max="9229" width="15" style="100" customWidth="1"/>
    <col min="9230" max="9230" width="17" style="100" customWidth="1"/>
    <col min="9231" max="9231" width="15" style="100" customWidth="1"/>
    <col min="9232" max="9232" width="17" style="100" customWidth="1"/>
    <col min="9233" max="9472" width="9.140625" style="100"/>
    <col min="9473" max="9473" width="16.7109375" style="100" customWidth="1"/>
    <col min="9474" max="9474" width="20.5703125" style="100" customWidth="1"/>
    <col min="9475" max="9475" width="15" style="100" customWidth="1"/>
    <col min="9476" max="9476" width="17" style="100" customWidth="1"/>
    <col min="9477" max="9477" width="15" style="100" customWidth="1"/>
    <col min="9478" max="9478" width="17" style="100" customWidth="1"/>
    <col min="9479" max="9479" width="15" style="100" customWidth="1"/>
    <col min="9480" max="9480" width="17" style="100" customWidth="1"/>
    <col min="9481" max="9481" width="15" style="100" customWidth="1"/>
    <col min="9482" max="9482" width="17" style="100" customWidth="1"/>
    <col min="9483" max="9483" width="15" style="100" customWidth="1"/>
    <col min="9484" max="9484" width="17" style="100" customWidth="1"/>
    <col min="9485" max="9485" width="15" style="100" customWidth="1"/>
    <col min="9486" max="9486" width="17" style="100" customWidth="1"/>
    <col min="9487" max="9487" width="15" style="100" customWidth="1"/>
    <col min="9488" max="9488" width="17" style="100" customWidth="1"/>
    <col min="9489" max="9728" width="9.140625" style="100"/>
    <col min="9729" max="9729" width="16.7109375" style="100" customWidth="1"/>
    <col min="9730" max="9730" width="20.5703125" style="100" customWidth="1"/>
    <col min="9731" max="9731" width="15" style="100" customWidth="1"/>
    <col min="9732" max="9732" width="17" style="100" customWidth="1"/>
    <col min="9733" max="9733" width="15" style="100" customWidth="1"/>
    <col min="9734" max="9734" width="17" style="100" customWidth="1"/>
    <col min="9735" max="9735" width="15" style="100" customWidth="1"/>
    <col min="9736" max="9736" width="17" style="100" customWidth="1"/>
    <col min="9737" max="9737" width="15" style="100" customWidth="1"/>
    <col min="9738" max="9738" width="17" style="100" customWidth="1"/>
    <col min="9739" max="9739" width="15" style="100" customWidth="1"/>
    <col min="9740" max="9740" width="17" style="100" customWidth="1"/>
    <col min="9741" max="9741" width="15" style="100" customWidth="1"/>
    <col min="9742" max="9742" width="17" style="100" customWidth="1"/>
    <col min="9743" max="9743" width="15" style="100" customWidth="1"/>
    <col min="9744" max="9744" width="17" style="100" customWidth="1"/>
    <col min="9745" max="9984" width="9.140625" style="100"/>
    <col min="9985" max="9985" width="16.7109375" style="100" customWidth="1"/>
    <col min="9986" max="9986" width="20.5703125" style="100" customWidth="1"/>
    <col min="9987" max="9987" width="15" style="100" customWidth="1"/>
    <col min="9988" max="9988" width="17" style="100" customWidth="1"/>
    <col min="9989" max="9989" width="15" style="100" customWidth="1"/>
    <col min="9990" max="9990" width="17" style="100" customWidth="1"/>
    <col min="9991" max="9991" width="15" style="100" customWidth="1"/>
    <col min="9992" max="9992" width="17" style="100" customWidth="1"/>
    <col min="9993" max="9993" width="15" style="100" customWidth="1"/>
    <col min="9994" max="9994" width="17" style="100" customWidth="1"/>
    <col min="9995" max="9995" width="15" style="100" customWidth="1"/>
    <col min="9996" max="9996" width="17" style="100" customWidth="1"/>
    <col min="9997" max="9997" width="15" style="100" customWidth="1"/>
    <col min="9998" max="9998" width="17" style="100" customWidth="1"/>
    <col min="9999" max="9999" width="15" style="100" customWidth="1"/>
    <col min="10000" max="10000" width="17" style="100" customWidth="1"/>
    <col min="10001" max="10240" width="9.140625" style="100"/>
    <col min="10241" max="10241" width="16.7109375" style="100" customWidth="1"/>
    <col min="10242" max="10242" width="20.5703125" style="100" customWidth="1"/>
    <col min="10243" max="10243" width="15" style="100" customWidth="1"/>
    <col min="10244" max="10244" width="17" style="100" customWidth="1"/>
    <col min="10245" max="10245" width="15" style="100" customWidth="1"/>
    <col min="10246" max="10246" width="17" style="100" customWidth="1"/>
    <col min="10247" max="10247" width="15" style="100" customWidth="1"/>
    <col min="10248" max="10248" width="17" style="100" customWidth="1"/>
    <col min="10249" max="10249" width="15" style="100" customWidth="1"/>
    <col min="10250" max="10250" width="17" style="100" customWidth="1"/>
    <col min="10251" max="10251" width="15" style="100" customWidth="1"/>
    <col min="10252" max="10252" width="17" style="100" customWidth="1"/>
    <col min="10253" max="10253" width="15" style="100" customWidth="1"/>
    <col min="10254" max="10254" width="17" style="100" customWidth="1"/>
    <col min="10255" max="10255" width="15" style="100" customWidth="1"/>
    <col min="10256" max="10256" width="17" style="100" customWidth="1"/>
    <col min="10257" max="10496" width="9.140625" style="100"/>
    <col min="10497" max="10497" width="16.7109375" style="100" customWidth="1"/>
    <col min="10498" max="10498" width="20.5703125" style="100" customWidth="1"/>
    <col min="10499" max="10499" width="15" style="100" customWidth="1"/>
    <col min="10500" max="10500" width="17" style="100" customWidth="1"/>
    <col min="10501" max="10501" width="15" style="100" customWidth="1"/>
    <col min="10502" max="10502" width="17" style="100" customWidth="1"/>
    <col min="10503" max="10503" width="15" style="100" customWidth="1"/>
    <col min="10504" max="10504" width="17" style="100" customWidth="1"/>
    <col min="10505" max="10505" width="15" style="100" customWidth="1"/>
    <col min="10506" max="10506" width="17" style="100" customWidth="1"/>
    <col min="10507" max="10507" width="15" style="100" customWidth="1"/>
    <col min="10508" max="10508" width="17" style="100" customWidth="1"/>
    <col min="10509" max="10509" width="15" style="100" customWidth="1"/>
    <col min="10510" max="10510" width="17" style="100" customWidth="1"/>
    <col min="10511" max="10511" width="15" style="100" customWidth="1"/>
    <col min="10512" max="10512" width="17" style="100" customWidth="1"/>
    <col min="10513" max="10752" width="9.140625" style="100"/>
    <col min="10753" max="10753" width="16.7109375" style="100" customWidth="1"/>
    <col min="10754" max="10754" width="20.5703125" style="100" customWidth="1"/>
    <col min="10755" max="10755" width="15" style="100" customWidth="1"/>
    <col min="10756" max="10756" width="17" style="100" customWidth="1"/>
    <col min="10757" max="10757" width="15" style="100" customWidth="1"/>
    <col min="10758" max="10758" width="17" style="100" customWidth="1"/>
    <col min="10759" max="10759" width="15" style="100" customWidth="1"/>
    <col min="10760" max="10760" width="17" style="100" customWidth="1"/>
    <col min="10761" max="10761" width="15" style="100" customWidth="1"/>
    <col min="10762" max="10762" width="17" style="100" customWidth="1"/>
    <col min="10763" max="10763" width="15" style="100" customWidth="1"/>
    <col min="10764" max="10764" width="17" style="100" customWidth="1"/>
    <col min="10765" max="10765" width="15" style="100" customWidth="1"/>
    <col min="10766" max="10766" width="17" style="100" customWidth="1"/>
    <col min="10767" max="10767" width="15" style="100" customWidth="1"/>
    <col min="10768" max="10768" width="17" style="100" customWidth="1"/>
    <col min="10769" max="11008" width="9.140625" style="100"/>
    <col min="11009" max="11009" width="16.7109375" style="100" customWidth="1"/>
    <col min="11010" max="11010" width="20.5703125" style="100" customWidth="1"/>
    <col min="11011" max="11011" width="15" style="100" customWidth="1"/>
    <col min="11012" max="11012" width="17" style="100" customWidth="1"/>
    <col min="11013" max="11013" width="15" style="100" customWidth="1"/>
    <col min="11014" max="11014" width="17" style="100" customWidth="1"/>
    <col min="11015" max="11015" width="15" style="100" customWidth="1"/>
    <col min="11016" max="11016" width="17" style="100" customWidth="1"/>
    <col min="11017" max="11017" width="15" style="100" customWidth="1"/>
    <col min="11018" max="11018" width="17" style="100" customWidth="1"/>
    <col min="11019" max="11019" width="15" style="100" customWidth="1"/>
    <col min="11020" max="11020" width="17" style="100" customWidth="1"/>
    <col min="11021" max="11021" width="15" style="100" customWidth="1"/>
    <col min="11022" max="11022" width="17" style="100" customWidth="1"/>
    <col min="11023" max="11023" width="15" style="100" customWidth="1"/>
    <col min="11024" max="11024" width="17" style="100" customWidth="1"/>
    <col min="11025" max="11264" width="9.140625" style="100"/>
    <col min="11265" max="11265" width="16.7109375" style="100" customWidth="1"/>
    <col min="11266" max="11266" width="20.5703125" style="100" customWidth="1"/>
    <col min="11267" max="11267" width="15" style="100" customWidth="1"/>
    <col min="11268" max="11268" width="17" style="100" customWidth="1"/>
    <col min="11269" max="11269" width="15" style="100" customWidth="1"/>
    <col min="11270" max="11270" width="17" style="100" customWidth="1"/>
    <col min="11271" max="11271" width="15" style="100" customWidth="1"/>
    <col min="11272" max="11272" width="17" style="100" customWidth="1"/>
    <col min="11273" max="11273" width="15" style="100" customWidth="1"/>
    <col min="11274" max="11274" width="17" style="100" customWidth="1"/>
    <col min="11275" max="11275" width="15" style="100" customWidth="1"/>
    <col min="11276" max="11276" width="17" style="100" customWidth="1"/>
    <col min="11277" max="11277" width="15" style="100" customWidth="1"/>
    <col min="11278" max="11278" width="17" style="100" customWidth="1"/>
    <col min="11279" max="11279" width="15" style="100" customWidth="1"/>
    <col min="11280" max="11280" width="17" style="100" customWidth="1"/>
    <col min="11281" max="11520" width="9.140625" style="100"/>
    <col min="11521" max="11521" width="16.7109375" style="100" customWidth="1"/>
    <col min="11522" max="11522" width="20.5703125" style="100" customWidth="1"/>
    <col min="11523" max="11523" width="15" style="100" customWidth="1"/>
    <col min="11524" max="11524" width="17" style="100" customWidth="1"/>
    <col min="11525" max="11525" width="15" style="100" customWidth="1"/>
    <col min="11526" max="11526" width="17" style="100" customWidth="1"/>
    <col min="11527" max="11527" width="15" style="100" customWidth="1"/>
    <col min="11528" max="11528" width="17" style="100" customWidth="1"/>
    <col min="11529" max="11529" width="15" style="100" customWidth="1"/>
    <col min="11530" max="11530" width="17" style="100" customWidth="1"/>
    <col min="11531" max="11531" width="15" style="100" customWidth="1"/>
    <col min="11532" max="11532" width="17" style="100" customWidth="1"/>
    <col min="11533" max="11533" width="15" style="100" customWidth="1"/>
    <col min="11534" max="11534" width="17" style="100" customWidth="1"/>
    <col min="11535" max="11535" width="15" style="100" customWidth="1"/>
    <col min="11536" max="11536" width="17" style="100" customWidth="1"/>
    <col min="11537" max="11776" width="9.140625" style="100"/>
    <col min="11777" max="11777" width="16.7109375" style="100" customWidth="1"/>
    <col min="11778" max="11778" width="20.5703125" style="100" customWidth="1"/>
    <col min="11779" max="11779" width="15" style="100" customWidth="1"/>
    <col min="11780" max="11780" width="17" style="100" customWidth="1"/>
    <col min="11781" max="11781" width="15" style="100" customWidth="1"/>
    <col min="11782" max="11782" width="17" style="100" customWidth="1"/>
    <col min="11783" max="11783" width="15" style="100" customWidth="1"/>
    <col min="11784" max="11784" width="17" style="100" customWidth="1"/>
    <col min="11785" max="11785" width="15" style="100" customWidth="1"/>
    <col min="11786" max="11786" width="17" style="100" customWidth="1"/>
    <col min="11787" max="11787" width="15" style="100" customWidth="1"/>
    <col min="11788" max="11788" width="17" style="100" customWidth="1"/>
    <col min="11789" max="11789" width="15" style="100" customWidth="1"/>
    <col min="11790" max="11790" width="17" style="100" customWidth="1"/>
    <col min="11791" max="11791" width="15" style="100" customWidth="1"/>
    <col min="11792" max="11792" width="17" style="100" customWidth="1"/>
    <col min="11793" max="12032" width="9.140625" style="100"/>
    <col min="12033" max="12033" width="16.7109375" style="100" customWidth="1"/>
    <col min="12034" max="12034" width="20.5703125" style="100" customWidth="1"/>
    <col min="12035" max="12035" width="15" style="100" customWidth="1"/>
    <col min="12036" max="12036" width="17" style="100" customWidth="1"/>
    <col min="12037" max="12037" width="15" style="100" customWidth="1"/>
    <col min="12038" max="12038" width="17" style="100" customWidth="1"/>
    <col min="12039" max="12039" width="15" style="100" customWidth="1"/>
    <col min="12040" max="12040" width="17" style="100" customWidth="1"/>
    <col min="12041" max="12041" width="15" style="100" customWidth="1"/>
    <col min="12042" max="12042" width="17" style="100" customWidth="1"/>
    <col min="12043" max="12043" width="15" style="100" customWidth="1"/>
    <col min="12044" max="12044" width="17" style="100" customWidth="1"/>
    <col min="12045" max="12045" width="15" style="100" customWidth="1"/>
    <col min="12046" max="12046" width="17" style="100" customWidth="1"/>
    <col min="12047" max="12047" width="15" style="100" customWidth="1"/>
    <col min="12048" max="12048" width="17" style="100" customWidth="1"/>
    <col min="12049" max="12288" width="9.140625" style="100"/>
    <col min="12289" max="12289" width="16.7109375" style="100" customWidth="1"/>
    <col min="12290" max="12290" width="20.5703125" style="100" customWidth="1"/>
    <col min="12291" max="12291" width="15" style="100" customWidth="1"/>
    <col min="12292" max="12292" width="17" style="100" customWidth="1"/>
    <col min="12293" max="12293" width="15" style="100" customWidth="1"/>
    <col min="12294" max="12294" width="17" style="100" customWidth="1"/>
    <col min="12295" max="12295" width="15" style="100" customWidth="1"/>
    <col min="12296" max="12296" width="17" style="100" customWidth="1"/>
    <col min="12297" max="12297" width="15" style="100" customWidth="1"/>
    <col min="12298" max="12298" width="17" style="100" customWidth="1"/>
    <col min="12299" max="12299" width="15" style="100" customWidth="1"/>
    <col min="12300" max="12300" width="17" style="100" customWidth="1"/>
    <col min="12301" max="12301" width="15" style="100" customWidth="1"/>
    <col min="12302" max="12302" width="17" style="100" customWidth="1"/>
    <col min="12303" max="12303" width="15" style="100" customWidth="1"/>
    <col min="12304" max="12304" width="17" style="100" customWidth="1"/>
    <col min="12305" max="12544" width="9.140625" style="100"/>
    <col min="12545" max="12545" width="16.7109375" style="100" customWidth="1"/>
    <col min="12546" max="12546" width="20.5703125" style="100" customWidth="1"/>
    <col min="12547" max="12547" width="15" style="100" customWidth="1"/>
    <col min="12548" max="12548" width="17" style="100" customWidth="1"/>
    <col min="12549" max="12549" width="15" style="100" customWidth="1"/>
    <col min="12550" max="12550" width="17" style="100" customWidth="1"/>
    <col min="12551" max="12551" width="15" style="100" customWidth="1"/>
    <col min="12552" max="12552" width="17" style="100" customWidth="1"/>
    <col min="12553" max="12553" width="15" style="100" customWidth="1"/>
    <col min="12554" max="12554" width="17" style="100" customWidth="1"/>
    <col min="12555" max="12555" width="15" style="100" customWidth="1"/>
    <col min="12556" max="12556" width="17" style="100" customWidth="1"/>
    <col min="12557" max="12557" width="15" style="100" customWidth="1"/>
    <col min="12558" max="12558" width="17" style="100" customWidth="1"/>
    <col min="12559" max="12559" width="15" style="100" customWidth="1"/>
    <col min="12560" max="12560" width="17" style="100" customWidth="1"/>
    <col min="12561" max="12800" width="9.140625" style="100"/>
    <col min="12801" max="12801" width="16.7109375" style="100" customWidth="1"/>
    <col min="12802" max="12802" width="20.5703125" style="100" customWidth="1"/>
    <col min="12803" max="12803" width="15" style="100" customWidth="1"/>
    <col min="12804" max="12804" width="17" style="100" customWidth="1"/>
    <col min="12805" max="12805" width="15" style="100" customWidth="1"/>
    <col min="12806" max="12806" width="17" style="100" customWidth="1"/>
    <col min="12807" max="12807" width="15" style="100" customWidth="1"/>
    <col min="12808" max="12808" width="17" style="100" customWidth="1"/>
    <col min="12809" max="12809" width="15" style="100" customWidth="1"/>
    <col min="12810" max="12810" width="17" style="100" customWidth="1"/>
    <col min="12811" max="12811" width="15" style="100" customWidth="1"/>
    <col min="12812" max="12812" width="17" style="100" customWidth="1"/>
    <col min="12813" max="12813" width="15" style="100" customWidth="1"/>
    <col min="12814" max="12814" width="17" style="100" customWidth="1"/>
    <col min="12815" max="12815" width="15" style="100" customWidth="1"/>
    <col min="12816" max="12816" width="17" style="100" customWidth="1"/>
    <col min="12817" max="13056" width="9.140625" style="100"/>
    <col min="13057" max="13057" width="16.7109375" style="100" customWidth="1"/>
    <col min="13058" max="13058" width="20.5703125" style="100" customWidth="1"/>
    <col min="13059" max="13059" width="15" style="100" customWidth="1"/>
    <col min="13060" max="13060" width="17" style="100" customWidth="1"/>
    <col min="13061" max="13061" width="15" style="100" customWidth="1"/>
    <col min="13062" max="13062" width="17" style="100" customWidth="1"/>
    <col min="13063" max="13063" width="15" style="100" customWidth="1"/>
    <col min="13064" max="13064" width="17" style="100" customWidth="1"/>
    <col min="13065" max="13065" width="15" style="100" customWidth="1"/>
    <col min="13066" max="13066" width="17" style="100" customWidth="1"/>
    <col min="13067" max="13067" width="15" style="100" customWidth="1"/>
    <col min="13068" max="13068" width="17" style="100" customWidth="1"/>
    <col min="13069" max="13069" width="15" style="100" customWidth="1"/>
    <col min="13070" max="13070" width="17" style="100" customWidth="1"/>
    <col min="13071" max="13071" width="15" style="100" customWidth="1"/>
    <col min="13072" max="13072" width="17" style="100" customWidth="1"/>
    <col min="13073" max="13312" width="9.140625" style="100"/>
    <col min="13313" max="13313" width="16.7109375" style="100" customWidth="1"/>
    <col min="13314" max="13314" width="20.5703125" style="100" customWidth="1"/>
    <col min="13315" max="13315" width="15" style="100" customWidth="1"/>
    <col min="13316" max="13316" width="17" style="100" customWidth="1"/>
    <col min="13317" max="13317" width="15" style="100" customWidth="1"/>
    <col min="13318" max="13318" width="17" style="100" customWidth="1"/>
    <col min="13319" max="13319" width="15" style="100" customWidth="1"/>
    <col min="13320" max="13320" width="17" style="100" customWidth="1"/>
    <col min="13321" max="13321" width="15" style="100" customWidth="1"/>
    <col min="13322" max="13322" width="17" style="100" customWidth="1"/>
    <col min="13323" max="13323" width="15" style="100" customWidth="1"/>
    <col min="13324" max="13324" width="17" style="100" customWidth="1"/>
    <col min="13325" max="13325" width="15" style="100" customWidth="1"/>
    <col min="13326" max="13326" width="17" style="100" customWidth="1"/>
    <col min="13327" max="13327" width="15" style="100" customWidth="1"/>
    <col min="13328" max="13328" width="17" style="100" customWidth="1"/>
    <col min="13329" max="13568" width="9.140625" style="100"/>
    <col min="13569" max="13569" width="16.7109375" style="100" customWidth="1"/>
    <col min="13570" max="13570" width="20.5703125" style="100" customWidth="1"/>
    <col min="13571" max="13571" width="15" style="100" customWidth="1"/>
    <col min="13572" max="13572" width="17" style="100" customWidth="1"/>
    <col min="13573" max="13573" width="15" style="100" customWidth="1"/>
    <col min="13574" max="13574" width="17" style="100" customWidth="1"/>
    <col min="13575" max="13575" width="15" style="100" customWidth="1"/>
    <col min="13576" max="13576" width="17" style="100" customWidth="1"/>
    <col min="13577" max="13577" width="15" style="100" customWidth="1"/>
    <col min="13578" max="13578" width="17" style="100" customWidth="1"/>
    <col min="13579" max="13579" width="15" style="100" customWidth="1"/>
    <col min="13580" max="13580" width="17" style="100" customWidth="1"/>
    <col min="13581" max="13581" width="15" style="100" customWidth="1"/>
    <col min="13582" max="13582" width="17" style="100" customWidth="1"/>
    <col min="13583" max="13583" width="15" style="100" customWidth="1"/>
    <col min="13584" max="13584" width="17" style="100" customWidth="1"/>
    <col min="13585" max="13824" width="9.140625" style="100"/>
    <col min="13825" max="13825" width="16.7109375" style="100" customWidth="1"/>
    <col min="13826" max="13826" width="20.5703125" style="100" customWidth="1"/>
    <col min="13827" max="13827" width="15" style="100" customWidth="1"/>
    <col min="13828" max="13828" width="17" style="100" customWidth="1"/>
    <col min="13829" max="13829" width="15" style="100" customWidth="1"/>
    <col min="13830" max="13830" width="17" style="100" customWidth="1"/>
    <col min="13831" max="13831" width="15" style="100" customWidth="1"/>
    <col min="13832" max="13832" width="17" style="100" customWidth="1"/>
    <col min="13833" max="13833" width="15" style="100" customWidth="1"/>
    <col min="13834" max="13834" width="17" style="100" customWidth="1"/>
    <col min="13835" max="13835" width="15" style="100" customWidth="1"/>
    <col min="13836" max="13836" width="17" style="100" customWidth="1"/>
    <col min="13837" max="13837" width="15" style="100" customWidth="1"/>
    <col min="13838" max="13838" width="17" style="100" customWidth="1"/>
    <col min="13839" max="13839" width="15" style="100" customWidth="1"/>
    <col min="13840" max="13840" width="17" style="100" customWidth="1"/>
    <col min="13841" max="14080" width="9.140625" style="100"/>
    <col min="14081" max="14081" width="16.7109375" style="100" customWidth="1"/>
    <col min="14082" max="14082" width="20.5703125" style="100" customWidth="1"/>
    <col min="14083" max="14083" width="15" style="100" customWidth="1"/>
    <col min="14084" max="14084" width="17" style="100" customWidth="1"/>
    <col min="14085" max="14085" width="15" style="100" customWidth="1"/>
    <col min="14086" max="14086" width="17" style="100" customWidth="1"/>
    <col min="14087" max="14087" width="15" style="100" customWidth="1"/>
    <col min="14088" max="14088" width="17" style="100" customWidth="1"/>
    <col min="14089" max="14089" width="15" style="100" customWidth="1"/>
    <col min="14090" max="14090" width="17" style="100" customWidth="1"/>
    <col min="14091" max="14091" width="15" style="100" customWidth="1"/>
    <col min="14092" max="14092" width="17" style="100" customWidth="1"/>
    <col min="14093" max="14093" width="15" style="100" customWidth="1"/>
    <col min="14094" max="14094" width="17" style="100" customWidth="1"/>
    <col min="14095" max="14095" width="15" style="100" customWidth="1"/>
    <col min="14096" max="14096" width="17" style="100" customWidth="1"/>
    <col min="14097" max="14336" width="9.140625" style="100"/>
    <col min="14337" max="14337" width="16.7109375" style="100" customWidth="1"/>
    <col min="14338" max="14338" width="20.5703125" style="100" customWidth="1"/>
    <col min="14339" max="14339" width="15" style="100" customWidth="1"/>
    <col min="14340" max="14340" width="17" style="100" customWidth="1"/>
    <col min="14341" max="14341" width="15" style="100" customWidth="1"/>
    <col min="14342" max="14342" width="17" style="100" customWidth="1"/>
    <col min="14343" max="14343" width="15" style="100" customWidth="1"/>
    <col min="14344" max="14344" width="17" style="100" customWidth="1"/>
    <col min="14345" max="14345" width="15" style="100" customWidth="1"/>
    <col min="14346" max="14346" width="17" style="100" customWidth="1"/>
    <col min="14347" max="14347" width="15" style="100" customWidth="1"/>
    <col min="14348" max="14348" width="17" style="100" customWidth="1"/>
    <col min="14349" max="14349" width="15" style="100" customWidth="1"/>
    <col min="14350" max="14350" width="17" style="100" customWidth="1"/>
    <col min="14351" max="14351" width="15" style="100" customWidth="1"/>
    <col min="14352" max="14352" width="17" style="100" customWidth="1"/>
    <col min="14353" max="14592" width="9.140625" style="100"/>
    <col min="14593" max="14593" width="16.7109375" style="100" customWidth="1"/>
    <col min="14594" max="14594" width="20.5703125" style="100" customWidth="1"/>
    <col min="14595" max="14595" width="15" style="100" customWidth="1"/>
    <col min="14596" max="14596" width="17" style="100" customWidth="1"/>
    <col min="14597" max="14597" width="15" style="100" customWidth="1"/>
    <col min="14598" max="14598" width="17" style="100" customWidth="1"/>
    <col min="14599" max="14599" width="15" style="100" customWidth="1"/>
    <col min="14600" max="14600" width="17" style="100" customWidth="1"/>
    <col min="14601" max="14601" width="15" style="100" customWidth="1"/>
    <col min="14602" max="14602" width="17" style="100" customWidth="1"/>
    <col min="14603" max="14603" width="15" style="100" customWidth="1"/>
    <col min="14604" max="14604" width="17" style="100" customWidth="1"/>
    <col min="14605" max="14605" width="15" style="100" customWidth="1"/>
    <col min="14606" max="14606" width="17" style="100" customWidth="1"/>
    <col min="14607" max="14607" width="15" style="100" customWidth="1"/>
    <col min="14608" max="14608" width="17" style="100" customWidth="1"/>
    <col min="14609" max="14848" width="9.140625" style="100"/>
    <col min="14849" max="14849" width="16.7109375" style="100" customWidth="1"/>
    <col min="14850" max="14850" width="20.5703125" style="100" customWidth="1"/>
    <col min="14851" max="14851" width="15" style="100" customWidth="1"/>
    <col min="14852" max="14852" width="17" style="100" customWidth="1"/>
    <col min="14853" max="14853" width="15" style="100" customWidth="1"/>
    <col min="14854" max="14854" width="17" style="100" customWidth="1"/>
    <col min="14855" max="14855" width="15" style="100" customWidth="1"/>
    <col min="14856" max="14856" width="17" style="100" customWidth="1"/>
    <col min="14857" max="14857" width="15" style="100" customWidth="1"/>
    <col min="14858" max="14858" width="17" style="100" customWidth="1"/>
    <col min="14859" max="14859" width="15" style="100" customWidth="1"/>
    <col min="14860" max="14860" width="17" style="100" customWidth="1"/>
    <col min="14861" max="14861" width="15" style="100" customWidth="1"/>
    <col min="14862" max="14862" width="17" style="100" customWidth="1"/>
    <col min="14863" max="14863" width="15" style="100" customWidth="1"/>
    <col min="14864" max="14864" width="17" style="100" customWidth="1"/>
    <col min="14865" max="15104" width="9.140625" style="100"/>
    <col min="15105" max="15105" width="16.7109375" style="100" customWidth="1"/>
    <col min="15106" max="15106" width="20.5703125" style="100" customWidth="1"/>
    <col min="15107" max="15107" width="15" style="100" customWidth="1"/>
    <col min="15108" max="15108" width="17" style="100" customWidth="1"/>
    <col min="15109" max="15109" width="15" style="100" customWidth="1"/>
    <col min="15110" max="15110" width="17" style="100" customWidth="1"/>
    <col min="15111" max="15111" width="15" style="100" customWidth="1"/>
    <col min="15112" max="15112" width="17" style="100" customWidth="1"/>
    <col min="15113" max="15113" width="15" style="100" customWidth="1"/>
    <col min="15114" max="15114" width="17" style="100" customWidth="1"/>
    <col min="15115" max="15115" width="15" style="100" customWidth="1"/>
    <col min="15116" max="15116" width="17" style="100" customWidth="1"/>
    <col min="15117" max="15117" width="15" style="100" customWidth="1"/>
    <col min="15118" max="15118" width="17" style="100" customWidth="1"/>
    <col min="15119" max="15119" width="15" style="100" customWidth="1"/>
    <col min="15120" max="15120" width="17" style="100" customWidth="1"/>
    <col min="15121" max="15360" width="9.140625" style="100"/>
    <col min="15361" max="15361" width="16.7109375" style="100" customWidth="1"/>
    <col min="15362" max="15362" width="20.5703125" style="100" customWidth="1"/>
    <col min="15363" max="15363" width="15" style="100" customWidth="1"/>
    <col min="15364" max="15364" width="17" style="100" customWidth="1"/>
    <col min="15365" max="15365" width="15" style="100" customWidth="1"/>
    <col min="15366" max="15366" width="17" style="100" customWidth="1"/>
    <col min="15367" max="15367" width="15" style="100" customWidth="1"/>
    <col min="15368" max="15368" width="17" style="100" customWidth="1"/>
    <col min="15369" max="15369" width="15" style="100" customWidth="1"/>
    <col min="15370" max="15370" width="17" style="100" customWidth="1"/>
    <col min="15371" max="15371" width="15" style="100" customWidth="1"/>
    <col min="15372" max="15372" width="17" style="100" customWidth="1"/>
    <col min="15373" max="15373" width="15" style="100" customWidth="1"/>
    <col min="15374" max="15374" width="17" style="100" customWidth="1"/>
    <col min="15375" max="15375" width="15" style="100" customWidth="1"/>
    <col min="15376" max="15376" width="17" style="100" customWidth="1"/>
    <col min="15377" max="15616" width="9.140625" style="100"/>
    <col min="15617" max="15617" width="16.7109375" style="100" customWidth="1"/>
    <col min="15618" max="15618" width="20.5703125" style="100" customWidth="1"/>
    <col min="15619" max="15619" width="15" style="100" customWidth="1"/>
    <col min="15620" max="15620" width="17" style="100" customWidth="1"/>
    <col min="15621" max="15621" width="15" style="100" customWidth="1"/>
    <col min="15622" max="15622" width="17" style="100" customWidth="1"/>
    <col min="15623" max="15623" width="15" style="100" customWidth="1"/>
    <col min="15624" max="15624" width="17" style="100" customWidth="1"/>
    <col min="15625" max="15625" width="15" style="100" customWidth="1"/>
    <col min="15626" max="15626" width="17" style="100" customWidth="1"/>
    <col min="15627" max="15627" width="15" style="100" customWidth="1"/>
    <col min="15628" max="15628" width="17" style="100" customWidth="1"/>
    <col min="15629" max="15629" width="15" style="100" customWidth="1"/>
    <col min="15630" max="15630" width="17" style="100" customWidth="1"/>
    <col min="15631" max="15631" width="15" style="100" customWidth="1"/>
    <col min="15632" max="15632" width="17" style="100" customWidth="1"/>
    <col min="15633" max="15872" width="9.140625" style="100"/>
    <col min="15873" max="15873" width="16.7109375" style="100" customWidth="1"/>
    <col min="15874" max="15874" width="20.5703125" style="100" customWidth="1"/>
    <col min="15875" max="15875" width="15" style="100" customWidth="1"/>
    <col min="15876" max="15876" width="17" style="100" customWidth="1"/>
    <col min="15877" max="15877" width="15" style="100" customWidth="1"/>
    <col min="15878" max="15878" width="17" style="100" customWidth="1"/>
    <col min="15879" max="15879" width="15" style="100" customWidth="1"/>
    <col min="15880" max="15880" width="17" style="100" customWidth="1"/>
    <col min="15881" max="15881" width="15" style="100" customWidth="1"/>
    <col min="15882" max="15882" width="17" style="100" customWidth="1"/>
    <col min="15883" max="15883" width="15" style="100" customWidth="1"/>
    <col min="15884" max="15884" width="17" style="100" customWidth="1"/>
    <col min="15885" max="15885" width="15" style="100" customWidth="1"/>
    <col min="15886" max="15886" width="17" style="100" customWidth="1"/>
    <col min="15887" max="15887" width="15" style="100" customWidth="1"/>
    <col min="15888" max="15888" width="17" style="100" customWidth="1"/>
    <col min="15889" max="16128" width="9.140625" style="100"/>
    <col min="16129" max="16129" width="16.7109375" style="100" customWidth="1"/>
    <col min="16130" max="16130" width="20.5703125" style="100" customWidth="1"/>
    <col min="16131" max="16131" width="15" style="100" customWidth="1"/>
    <col min="16132" max="16132" width="17" style="100" customWidth="1"/>
    <col min="16133" max="16133" width="15" style="100" customWidth="1"/>
    <col min="16134" max="16134" width="17" style="100" customWidth="1"/>
    <col min="16135" max="16135" width="15" style="100" customWidth="1"/>
    <col min="16136" max="16136" width="17" style="100" customWidth="1"/>
    <col min="16137" max="16137" width="15" style="100" customWidth="1"/>
    <col min="16138" max="16138" width="17" style="100" customWidth="1"/>
    <col min="16139" max="16139" width="15" style="100" customWidth="1"/>
    <col min="16140" max="16140" width="17" style="100" customWidth="1"/>
    <col min="16141" max="16141" width="15" style="100" customWidth="1"/>
    <col min="16142" max="16142" width="17" style="100" customWidth="1"/>
    <col min="16143" max="16143" width="15" style="100" customWidth="1"/>
    <col min="16144" max="16144" width="17" style="100" customWidth="1"/>
    <col min="16145" max="16384" width="9.140625" style="100"/>
  </cols>
  <sheetData>
    <row r="2" spans="1:7" ht="17.25" x14ac:dyDescent="0.3">
      <c r="A2" s="206" t="s">
        <v>93</v>
      </c>
      <c r="B2" s="207" t="s">
        <v>80</v>
      </c>
      <c r="C2" s="207"/>
      <c r="D2" s="207" t="s">
        <v>92</v>
      </c>
      <c r="E2" s="207"/>
      <c r="F2" s="207" t="s">
        <v>17</v>
      </c>
      <c r="G2" s="207"/>
    </row>
    <row r="3" spans="1:7" ht="17.25" x14ac:dyDescent="0.3">
      <c r="A3" s="206"/>
      <c r="B3" s="102" t="s">
        <v>84</v>
      </c>
      <c r="C3" s="102" t="s">
        <v>0</v>
      </c>
      <c r="D3" s="102" t="s">
        <v>84</v>
      </c>
      <c r="E3" s="102" t="s">
        <v>0</v>
      </c>
      <c r="F3" s="102" t="s">
        <v>84</v>
      </c>
      <c r="G3" s="102" t="s">
        <v>0</v>
      </c>
    </row>
    <row r="4" spans="1:7" ht="17.25" x14ac:dyDescent="0.3">
      <c r="A4" s="110" t="s">
        <v>96</v>
      </c>
      <c r="B4" s="111">
        <f>SUM(B5:B6)</f>
        <v>301392518</v>
      </c>
      <c r="C4" s="111">
        <f t="shared" ref="C4" si="0">SUM(C5:C6)</f>
        <v>2696581.2917331443</v>
      </c>
      <c r="D4" s="111">
        <f>SUM(D5:D6)</f>
        <v>22174</v>
      </c>
      <c r="E4" s="111">
        <f>SUM(E5:E6)</f>
        <v>9002.5386113840013</v>
      </c>
      <c r="F4" s="111">
        <f>B4+D4</f>
        <v>301414692</v>
      </c>
      <c r="G4" s="111">
        <f>C4+E4</f>
        <v>2705583.8303445284</v>
      </c>
    </row>
    <row r="5" spans="1:7" ht="17.25" x14ac:dyDescent="0.3">
      <c r="A5" s="103" t="s">
        <v>94</v>
      </c>
      <c r="B5" s="104">
        <f>+'3. Kombinasi_Rek'!BM81</f>
        <v>300093994</v>
      </c>
      <c r="C5" s="104">
        <f>+'4. Kombinasi_Nom'!BC81</f>
        <v>2568171.6640525926</v>
      </c>
      <c r="D5" s="104">
        <f>+'3. Kombinasi_Rek'!BQ81</f>
        <v>21957</v>
      </c>
      <c r="E5" s="104">
        <f>+'4. Kombinasi_Nom'!BG81</f>
        <v>8921.0001788450008</v>
      </c>
      <c r="F5" s="106">
        <f t="shared" ref="F5:G10" si="1">B5+D5</f>
        <v>300115951</v>
      </c>
      <c r="G5" s="106">
        <f t="shared" si="1"/>
        <v>2577092.6642314377</v>
      </c>
    </row>
    <row r="6" spans="1:7" ht="17.25" x14ac:dyDescent="0.3">
      <c r="A6" s="103" t="s">
        <v>95</v>
      </c>
      <c r="B6" s="104">
        <f>+'3. Kombinasi_Rek'!BN81</f>
        <v>1298524</v>
      </c>
      <c r="C6" s="104">
        <f>+'4. Kombinasi_Nom'!BD81</f>
        <v>128409.62768055193</v>
      </c>
      <c r="D6" s="104">
        <f>+'3. Kombinasi_Rek'!BR81</f>
        <v>217</v>
      </c>
      <c r="E6" s="104">
        <f>+'4. Kombinasi_Nom'!BH81</f>
        <v>81.538432538999999</v>
      </c>
      <c r="F6" s="106">
        <f t="shared" si="1"/>
        <v>1298741</v>
      </c>
      <c r="G6" s="106">
        <f t="shared" si="1"/>
        <v>128491.16611309093</v>
      </c>
    </row>
    <row r="7" spans="1:7" ht="17.25" x14ac:dyDescent="0.3">
      <c r="A7" s="103"/>
      <c r="B7" s="105"/>
      <c r="C7" s="105"/>
      <c r="D7" s="105"/>
      <c r="E7" s="105"/>
      <c r="F7" s="106"/>
      <c r="G7" s="106"/>
    </row>
    <row r="8" spans="1:7" ht="17.25" x14ac:dyDescent="0.3">
      <c r="A8" s="110" t="s">
        <v>97</v>
      </c>
      <c r="B8" s="111">
        <f>SUM(B9:B10)</f>
        <v>279648</v>
      </c>
      <c r="C8" s="111">
        <f t="shared" ref="C8:E8" si="2">SUM(C9:C10)</f>
        <v>3285221.9260319588</v>
      </c>
      <c r="D8" s="111">
        <f t="shared" si="2"/>
        <v>3615</v>
      </c>
      <c r="E8" s="111">
        <f t="shared" si="2"/>
        <v>86573.041667623998</v>
      </c>
      <c r="F8" s="111">
        <f t="shared" si="1"/>
        <v>283263</v>
      </c>
      <c r="G8" s="111">
        <f t="shared" si="1"/>
        <v>3371794.9676995827</v>
      </c>
    </row>
    <row r="9" spans="1:7" ht="17.25" x14ac:dyDescent="0.3">
      <c r="A9" s="103" t="s">
        <v>94</v>
      </c>
      <c r="B9" s="105">
        <f>+'3. Kombinasi_Rek'!BO81</f>
        <v>247109</v>
      </c>
      <c r="C9" s="105">
        <f>+'4. Kombinasi_Nom'!BE81</f>
        <v>2592318.1466731327</v>
      </c>
      <c r="D9" s="105">
        <f>+'3. Kombinasi_Rek'!BS81</f>
        <v>3432</v>
      </c>
      <c r="E9" s="105">
        <f>+'4. Kombinasi_Nom'!BI81</f>
        <v>78055.005391454004</v>
      </c>
      <c r="F9" s="106">
        <f t="shared" si="1"/>
        <v>250541</v>
      </c>
      <c r="G9" s="106">
        <f t="shared" si="1"/>
        <v>2670373.1520645865</v>
      </c>
    </row>
    <row r="10" spans="1:7" ht="17.25" x14ac:dyDescent="0.3">
      <c r="A10" s="103" t="s">
        <v>95</v>
      </c>
      <c r="B10" s="105">
        <f>+'3. Kombinasi_Rek'!BP81</f>
        <v>32539</v>
      </c>
      <c r="C10" s="105">
        <f>+'4. Kombinasi_Nom'!BF81</f>
        <v>692903.77935882623</v>
      </c>
      <c r="D10" s="105">
        <f>+'3. Kombinasi_Rek'!BT81</f>
        <v>183</v>
      </c>
      <c r="E10" s="105">
        <f>+'4. Kombinasi_Nom'!BJ81</f>
        <v>8518.0362761700017</v>
      </c>
      <c r="F10" s="106">
        <f t="shared" si="1"/>
        <v>32722</v>
      </c>
      <c r="G10" s="106">
        <f t="shared" si="1"/>
        <v>701421.81563499628</v>
      </c>
    </row>
    <row r="11" spans="1:7" ht="17.25" x14ac:dyDescent="0.3">
      <c r="A11" s="103"/>
      <c r="B11" s="105"/>
      <c r="C11" s="105"/>
      <c r="D11" s="105"/>
      <c r="E11" s="105"/>
      <c r="F11" s="106"/>
      <c r="G11" s="106"/>
    </row>
    <row r="12" spans="1:7" ht="17.25" x14ac:dyDescent="0.3">
      <c r="A12" s="108" t="s">
        <v>17</v>
      </c>
      <c r="B12" s="109">
        <f>SUM(B13:B14)</f>
        <v>301672166</v>
      </c>
      <c r="C12" s="109">
        <f t="shared" ref="C12:G12" si="3">SUM(C13:C14)</f>
        <v>5981803.2177651031</v>
      </c>
      <c r="D12" s="109">
        <f t="shared" si="3"/>
        <v>25789</v>
      </c>
      <c r="E12" s="109">
        <f t="shared" si="3"/>
        <v>95575.580279008005</v>
      </c>
      <c r="F12" s="109">
        <f t="shared" si="3"/>
        <v>301697955</v>
      </c>
      <c r="G12" s="109">
        <f t="shared" si="3"/>
        <v>6077378.7980441116</v>
      </c>
    </row>
    <row r="13" spans="1:7" ht="17.25" x14ac:dyDescent="0.3">
      <c r="A13" s="112" t="s">
        <v>94</v>
      </c>
      <c r="B13" s="116">
        <f>B5+B9</f>
        <v>300341103</v>
      </c>
      <c r="C13" s="116">
        <f t="shared" ref="C13:G13" si="4">C5+C9</f>
        <v>5160489.8107257253</v>
      </c>
      <c r="D13" s="116">
        <f t="shared" si="4"/>
        <v>25389</v>
      </c>
      <c r="E13" s="116">
        <f t="shared" si="4"/>
        <v>86976.005570299007</v>
      </c>
      <c r="F13" s="116">
        <f t="shared" si="4"/>
        <v>300366492</v>
      </c>
      <c r="G13" s="116">
        <f t="shared" si="4"/>
        <v>5247465.8162960242</v>
      </c>
    </row>
    <row r="14" spans="1:7" ht="17.25" x14ac:dyDescent="0.3">
      <c r="A14" s="114" t="s">
        <v>95</v>
      </c>
      <c r="B14" s="115">
        <f>B6+B10</f>
        <v>1331063</v>
      </c>
      <c r="C14" s="115">
        <f t="shared" ref="C14:G14" si="5">C6+C10</f>
        <v>821313.40703937819</v>
      </c>
      <c r="D14" s="115">
        <f t="shared" si="5"/>
        <v>400</v>
      </c>
      <c r="E14" s="115">
        <f t="shared" si="5"/>
        <v>8599.5747087090022</v>
      </c>
      <c r="F14" s="115">
        <f t="shared" si="5"/>
        <v>1331463</v>
      </c>
      <c r="G14" s="115">
        <f t="shared" si="5"/>
        <v>829912.98174808722</v>
      </c>
    </row>
    <row r="20" spans="1:7" ht="17.25" x14ac:dyDescent="0.3">
      <c r="A20" s="206" t="s">
        <v>93</v>
      </c>
      <c r="B20" s="207" t="s">
        <v>80</v>
      </c>
      <c r="C20" s="207"/>
      <c r="D20" s="207" t="s">
        <v>92</v>
      </c>
      <c r="E20" s="207"/>
      <c r="F20" s="207" t="s">
        <v>17</v>
      </c>
      <c r="G20" s="207"/>
    </row>
    <row r="21" spans="1:7" ht="17.25" x14ac:dyDescent="0.3">
      <c r="A21" s="206"/>
      <c r="B21" s="102" t="s">
        <v>84</v>
      </c>
      <c r="C21" s="102" t="s">
        <v>0</v>
      </c>
      <c r="D21" s="102" t="s">
        <v>84</v>
      </c>
      <c r="E21" s="102" t="s">
        <v>0</v>
      </c>
      <c r="F21" s="102" t="s">
        <v>84</v>
      </c>
      <c r="G21" s="102" t="s">
        <v>0</v>
      </c>
    </row>
    <row r="22" spans="1:7" ht="17.25" x14ac:dyDescent="0.3">
      <c r="A22" s="110" t="s">
        <v>98</v>
      </c>
      <c r="B22" s="111">
        <f>SUM(B23:B24)</f>
        <v>301392518</v>
      </c>
      <c r="C22" s="111">
        <f>SUM(C23:C24)</f>
        <v>2696581.2917331443</v>
      </c>
      <c r="D22" s="111">
        <f>SUM(D23:D24)</f>
        <v>22174</v>
      </c>
      <c r="E22" s="111">
        <f>SUM(E23:E24)</f>
        <v>9138.0001788450008</v>
      </c>
      <c r="F22" s="111">
        <f t="shared" ref="F22:G24" si="6">B22+D22</f>
        <v>301414692</v>
      </c>
      <c r="G22" s="111">
        <f t="shared" si="6"/>
        <v>2705719.2919119895</v>
      </c>
    </row>
    <row r="23" spans="1:7" ht="17.25" x14ac:dyDescent="0.3">
      <c r="A23" s="103" t="s">
        <v>94</v>
      </c>
      <c r="B23" s="104">
        <f>B5</f>
        <v>300093994</v>
      </c>
      <c r="C23" s="104">
        <f>+'4. Kombinasi_Nom'!BM81</f>
        <v>2568171.6640525926</v>
      </c>
      <c r="D23" s="104">
        <f>D5</f>
        <v>21957</v>
      </c>
      <c r="E23" s="104">
        <f>+'4. Kombinasi_Nom'!BQ81</f>
        <v>8921.0001788450008</v>
      </c>
      <c r="F23" s="106">
        <f t="shared" si="6"/>
        <v>300115951</v>
      </c>
      <c r="G23" s="106">
        <f t="shared" si="6"/>
        <v>2577092.6642314377</v>
      </c>
    </row>
    <row r="24" spans="1:7" ht="17.25" x14ac:dyDescent="0.3">
      <c r="A24" s="103" t="s">
        <v>95</v>
      </c>
      <c r="B24" s="104">
        <f>B6</f>
        <v>1298524</v>
      </c>
      <c r="C24" s="104">
        <f>+'4. Kombinasi_Nom'!BN81</f>
        <v>128409.62768055193</v>
      </c>
      <c r="D24" s="104">
        <f>D6</f>
        <v>217</v>
      </c>
      <c r="E24" s="104">
        <f>+'4. Kombinasi_Nom'!BR81</f>
        <v>217</v>
      </c>
      <c r="F24" s="106">
        <f t="shared" si="6"/>
        <v>1298741</v>
      </c>
      <c r="G24" s="106">
        <f t="shared" si="6"/>
        <v>128626.62768055193</v>
      </c>
    </row>
    <row r="25" spans="1:7" ht="17.25" x14ac:dyDescent="0.3">
      <c r="A25" s="103"/>
      <c r="B25" s="105"/>
      <c r="C25" s="105"/>
      <c r="D25" s="105"/>
      <c r="E25" s="105"/>
      <c r="F25" s="106"/>
      <c r="G25" s="106"/>
    </row>
    <row r="26" spans="1:7" ht="17.25" x14ac:dyDescent="0.3">
      <c r="A26" s="110" t="s">
        <v>99</v>
      </c>
      <c r="B26" s="111">
        <f>SUM(B27:B28)</f>
        <v>279648</v>
      </c>
      <c r="C26" s="111">
        <f>SUM(C27:C28)</f>
        <v>3285221.9260319588</v>
      </c>
      <c r="D26" s="111">
        <f>SUM(D27:D28)</f>
        <v>3615</v>
      </c>
      <c r="E26" s="111">
        <f>SUM(E27:E28)</f>
        <v>3615</v>
      </c>
      <c r="F26" s="111">
        <f t="shared" ref="F26:G28" si="7">B26+D26</f>
        <v>283263</v>
      </c>
      <c r="G26" s="111">
        <f t="shared" si="7"/>
        <v>3288836.9260319588</v>
      </c>
    </row>
    <row r="27" spans="1:7" ht="17.25" x14ac:dyDescent="0.3">
      <c r="A27" s="103" t="s">
        <v>94</v>
      </c>
      <c r="B27" s="105">
        <f>B9</f>
        <v>247109</v>
      </c>
      <c r="C27" s="105">
        <f>+'4. Kombinasi_Nom'!BO81</f>
        <v>2592318.1466731327</v>
      </c>
      <c r="D27" s="105">
        <f>D9</f>
        <v>3432</v>
      </c>
      <c r="E27" s="105">
        <f>+'4. Kombinasi_Nom'!BS81</f>
        <v>3432</v>
      </c>
      <c r="F27" s="106">
        <f t="shared" si="7"/>
        <v>250541</v>
      </c>
      <c r="G27" s="106">
        <f t="shared" si="7"/>
        <v>2595750.1466731327</v>
      </c>
    </row>
    <row r="28" spans="1:7" ht="17.25" x14ac:dyDescent="0.3">
      <c r="A28" s="103" t="s">
        <v>95</v>
      </c>
      <c r="B28" s="105">
        <f>B10</f>
        <v>32539</v>
      </c>
      <c r="C28" s="105">
        <f>+'4. Kombinasi_Nom'!BP81</f>
        <v>692903.77935882623</v>
      </c>
      <c r="D28" s="105">
        <f>D10</f>
        <v>183</v>
      </c>
      <c r="E28" s="105">
        <f>+'4. Kombinasi_Nom'!BT81</f>
        <v>183</v>
      </c>
      <c r="F28" s="106">
        <f t="shared" si="7"/>
        <v>32722</v>
      </c>
      <c r="G28" s="106">
        <f t="shared" si="7"/>
        <v>693086.77935882623</v>
      </c>
    </row>
    <row r="29" spans="1:7" ht="17.25" x14ac:dyDescent="0.3">
      <c r="A29" s="103"/>
      <c r="B29" s="105"/>
      <c r="C29" s="105"/>
      <c r="D29" s="105"/>
      <c r="E29" s="105"/>
      <c r="F29" s="106"/>
      <c r="G29" s="106"/>
    </row>
    <row r="30" spans="1:7" ht="17.25" x14ac:dyDescent="0.3">
      <c r="A30" s="108" t="s">
        <v>17</v>
      </c>
      <c r="B30" s="109">
        <f t="shared" ref="B30:G30" si="8">SUM(B31:B32)</f>
        <v>301672166</v>
      </c>
      <c r="C30" s="109">
        <f t="shared" si="8"/>
        <v>5981803.2177651031</v>
      </c>
      <c r="D30" s="109">
        <f t="shared" si="8"/>
        <v>25789</v>
      </c>
      <c r="E30" s="109">
        <f t="shared" si="8"/>
        <v>12753.000178845001</v>
      </c>
      <c r="F30" s="109">
        <f t="shared" si="8"/>
        <v>301697955</v>
      </c>
      <c r="G30" s="109">
        <f t="shared" si="8"/>
        <v>5994556.2179439478</v>
      </c>
    </row>
    <row r="31" spans="1:7" ht="17.25" x14ac:dyDescent="0.3">
      <c r="A31" s="112" t="s">
        <v>94</v>
      </c>
      <c r="B31" s="116">
        <f t="shared" ref="B31:G32" si="9">B23+B27</f>
        <v>300341103</v>
      </c>
      <c r="C31" s="116">
        <f t="shared" si="9"/>
        <v>5160489.8107257253</v>
      </c>
      <c r="D31" s="116">
        <f t="shared" si="9"/>
        <v>25389</v>
      </c>
      <c r="E31" s="116">
        <f t="shared" si="9"/>
        <v>12353.000178845001</v>
      </c>
      <c r="F31" s="116">
        <f t="shared" si="9"/>
        <v>300366492</v>
      </c>
      <c r="G31" s="116">
        <f t="shared" si="9"/>
        <v>5172842.8109045699</v>
      </c>
    </row>
    <row r="32" spans="1:7" ht="17.25" x14ac:dyDescent="0.3">
      <c r="A32" s="114" t="s">
        <v>95</v>
      </c>
      <c r="B32" s="115">
        <f t="shared" si="9"/>
        <v>1331063</v>
      </c>
      <c r="C32" s="115">
        <f t="shared" si="9"/>
        <v>821313.40703937819</v>
      </c>
      <c r="D32" s="115">
        <f t="shared" si="9"/>
        <v>400</v>
      </c>
      <c r="E32" s="115">
        <f t="shared" si="9"/>
        <v>400</v>
      </c>
      <c r="F32" s="115">
        <f t="shared" si="9"/>
        <v>1331463</v>
      </c>
      <c r="G32" s="115">
        <f t="shared" si="9"/>
        <v>821713.40703937819</v>
      </c>
    </row>
  </sheetData>
  <mergeCells count="8">
    <mergeCell ref="A2:A3"/>
    <mergeCell ref="B2:C2"/>
    <mergeCell ref="D2:E2"/>
    <mergeCell ref="F2:G2"/>
    <mergeCell ref="A20:A21"/>
    <mergeCell ref="B20:C20"/>
    <mergeCell ref="D20:E20"/>
    <mergeCell ref="F20:G20"/>
  </mergeCells>
  <pageMargins left="0.75" right="0.75" top="1" bottom="1" header="0.5" footer="0.5"/>
  <ignoredErrors>
    <ignoredError sqref="C27:C28 C23:C2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008B2B-5D07-46BE-965D-B3D33AF707A9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microsoft.com/sharepoint/v3"/>
    <ds:schemaRef ds:uri="http://schemas.openxmlformats.org/package/2006/metadata/core-properties"/>
    <ds:schemaRef ds:uri="bb95fa68-8d64-4a16-83a0-171780beb05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9CBA348-7B66-49B2-9495-1776D682DF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46241-5933-4AB2-A5E7-339E4A08B7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1. Rekening</vt:lpstr>
      <vt:lpstr>2. Nominal</vt:lpstr>
      <vt:lpstr>3. Kombinasi_Rek</vt:lpstr>
      <vt:lpstr>4. Kombinasi_Nom</vt:lpstr>
      <vt:lpstr>SUMMARY_INDO</vt:lpstr>
      <vt:lpstr>MAP</vt:lpstr>
      <vt:lpstr>PROV</vt:lpstr>
      <vt:lpstr>A</vt:lpstr>
      <vt:lpstr>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 Septanto</dc:creator>
  <cp:lastModifiedBy>Hari Septanto</cp:lastModifiedBy>
  <dcterms:created xsi:type="dcterms:W3CDTF">2019-09-17T07:38:54Z</dcterms:created>
  <dcterms:modified xsi:type="dcterms:W3CDTF">2020-01-31T11:39:08Z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